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8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9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10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/>
  <mc:AlternateContent xmlns:mc="http://schemas.openxmlformats.org/markup-compatibility/2006">
    <mc:Choice Requires="x15">
      <x15ac:absPath xmlns:x15ac="http://schemas.microsoft.com/office/spreadsheetml/2010/11/ac" url="C:\Users\valievkv\Desktop\Валиев Карен Валерьевич\Книжка\2022\книжка на 01.05.22\Для сайта\"/>
    </mc:Choice>
  </mc:AlternateContent>
  <bookViews>
    <workbookView xWindow="0" yWindow="0" windowWidth="28800" windowHeight="11835" tabRatio="922" firstSheet="2" activeTab="2"/>
  </bookViews>
  <sheets>
    <sheet name="диаграмма" sheetId="26" state="hidden" r:id="rId1"/>
    <sheet name="титул" sheetId="410" state="hidden" r:id="rId2"/>
    <sheet name="демогр (стр.1)" sheetId="311" r:id="rId3"/>
    <sheet name="труд рес (стр.2)" sheetId="401" r:id="rId4"/>
    <sheet name="занятость (стр.3)" sheetId="23" r:id="rId5"/>
    <sheet name="Ст.мин. набора прод.(стр.4)" sheetId="403" r:id="rId6"/>
    <sheet name="Дин. потр. цен (стр.5-6)" sheetId="404" r:id="rId7"/>
    <sheet name="цены на металл (стр.7)" sheetId="405" r:id="rId8"/>
    <sheet name="цены на металл 2 (стр.8)" sheetId="406" r:id="rId9"/>
    <sheet name="Средние цены+ИПЦ (стр.9)" sheetId="407" r:id="rId10"/>
    <sheet name="сеть учреждений (стр.10-11)" sheetId="411" r:id="rId11"/>
  </sheets>
  <externalReferences>
    <externalReference r:id="rId12"/>
    <externalReference r:id="rId13"/>
    <externalReference r:id="rId14"/>
    <externalReference r:id="rId15"/>
    <externalReference r:id="rId16"/>
  </externalReferences>
  <definedNames>
    <definedName name="_xlnm._FilterDatabase" localSheetId="0" hidden="1">диаграмма!$A$74:$C$82</definedName>
    <definedName name="_xlnm.Print_Titles" localSheetId="6">'Дин. потр. цен (стр.5-6)'!$3:$4</definedName>
    <definedName name="_xlnm.Print_Titles" localSheetId="10">'сеть учреждений (стр.10-11)'!$3:$4</definedName>
    <definedName name="_xlnm.Print_Area" localSheetId="2">'демогр (стр.1)'!$A$1:$F$54</definedName>
    <definedName name="_xlnm.Print_Area" localSheetId="6">'Дин. потр. цен (стр.5-6)'!$A$1:$F$106</definedName>
    <definedName name="_xlnm.Print_Area" localSheetId="4">'занятость (стр.3)'!$A$1:$H$84</definedName>
    <definedName name="_xlnm.Print_Area" localSheetId="10">'сеть учреждений (стр.10-11)'!$A$1:$E$135</definedName>
    <definedName name="_xlnm.Print_Area" localSheetId="9">'Средние цены+ИПЦ (стр.9)'!$A$1:$T$123</definedName>
    <definedName name="_xlnm.Print_Area" localSheetId="5">'Ст.мин. набора прод.(стр.4)'!$A$1:$J$196</definedName>
    <definedName name="_xlnm.Print_Area" localSheetId="3">'труд рес (стр.2)'!$A$1:$H$68</definedName>
    <definedName name="_xlnm.Print_Area" localSheetId="7">'цены на металл (стр.7)'!$A$1:$O$96</definedName>
    <definedName name="_xlnm.Print_Area" localSheetId="8">'цены на металл 2 (стр.8)'!$A$1:$O$76</definedName>
  </definedNames>
  <calcPr calcId="152511"/>
</workbook>
</file>

<file path=xl/calcChain.xml><?xml version="1.0" encoding="utf-8"?>
<calcChain xmlns="http://schemas.openxmlformats.org/spreadsheetml/2006/main">
  <c r="D51" i="407" l="1"/>
  <c r="D26" i="407"/>
  <c r="C70" i="404" l="1"/>
  <c r="J135" i="403" l="1"/>
  <c r="I135" i="403"/>
  <c r="G135" i="403"/>
  <c r="F135" i="403"/>
  <c r="D135" i="403"/>
  <c r="C135" i="403"/>
  <c r="G14" i="26" l="1"/>
  <c r="G15" i="26"/>
  <c r="G16" i="26"/>
  <c r="G17" i="26"/>
  <c r="G13" i="26"/>
  <c r="G12" i="26"/>
  <c r="F14" i="26"/>
  <c r="F15" i="26"/>
  <c r="F16" i="26"/>
  <c r="F17" i="26"/>
  <c r="F13" i="26"/>
  <c r="F12" i="26"/>
  <c r="E14" i="26"/>
  <c r="E15" i="26"/>
  <c r="E16" i="26"/>
  <c r="E17" i="26"/>
  <c r="E13" i="26"/>
  <c r="E12" i="26"/>
  <c r="H9" i="23" l="1"/>
  <c r="F5" i="311" l="1"/>
  <c r="D110" i="411" l="1"/>
  <c r="C110" i="411"/>
  <c r="D101" i="411"/>
  <c r="C101" i="411"/>
  <c r="D91" i="411"/>
  <c r="C91" i="411"/>
  <c r="D90" i="411"/>
  <c r="C90" i="411"/>
  <c r="D65" i="411"/>
  <c r="C65" i="411"/>
  <c r="D58" i="411"/>
  <c r="C58" i="411"/>
  <c r="D54" i="411"/>
  <c r="C54" i="411"/>
  <c r="D51" i="411"/>
  <c r="C51" i="411"/>
  <c r="D49" i="411"/>
  <c r="C49" i="411"/>
  <c r="C48" i="411" s="1"/>
  <c r="C7" i="411" s="1"/>
  <c r="E48" i="411"/>
  <c r="D48" i="411"/>
  <c r="D45" i="411"/>
  <c r="C45" i="411"/>
  <c r="D38" i="411"/>
  <c r="D30" i="411"/>
  <c r="C30" i="411"/>
  <c r="D15" i="411"/>
  <c r="D11" i="411" s="1"/>
  <c r="C15" i="411"/>
  <c r="C11" i="411" s="1"/>
  <c r="E11" i="411"/>
  <c r="D9" i="411"/>
  <c r="C9" i="411"/>
  <c r="D7" i="411"/>
  <c r="D6" i="411"/>
  <c r="C6" i="411"/>
  <c r="E5" i="411"/>
  <c r="C5" i="411" l="1"/>
  <c r="D5" i="411"/>
  <c r="C8" i="411"/>
  <c r="D8" i="411"/>
  <c r="E55" i="404" l="1"/>
  <c r="J134" i="403" l="1"/>
  <c r="G134" i="403"/>
  <c r="D134" i="403"/>
  <c r="C134" i="403"/>
  <c r="F134" i="403"/>
  <c r="I134" i="403"/>
  <c r="G56" i="401" l="1"/>
  <c r="H27" i="401"/>
  <c r="H26" i="401"/>
  <c r="H25" i="401"/>
  <c r="H24" i="401"/>
  <c r="H23" i="401"/>
  <c r="H22" i="401"/>
  <c r="H21" i="401"/>
  <c r="H20" i="401"/>
  <c r="H19" i="401"/>
  <c r="H18" i="401"/>
  <c r="H17" i="401"/>
  <c r="H16" i="401"/>
  <c r="H15" i="401"/>
  <c r="H14" i="401"/>
  <c r="H13" i="401"/>
  <c r="H12" i="401"/>
  <c r="H11" i="401"/>
  <c r="H10" i="401"/>
  <c r="H9" i="401"/>
  <c r="H8" i="401"/>
  <c r="H6" i="401"/>
  <c r="G27" i="401"/>
  <c r="G26" i="401"/>
  <c r="G25" i="401"/>
  <c r="G24" i="401"/>
  <c r="G23" i="401"/>
  <c r="G22" i="401"/>
  <c r="G21" i="401"/>
  <c r="G20" i="401"/>
  <c r="G19" i="401"/>
  <c r="G18" i="401"/>
  <c r="G17" i="401"/>
  <c r="G16" i="401"/>
  <c r="G15" i="401"/>
  <c r="G14" i="401"/>
  <c r="G13" i="401"/>
  <c r="G12" i="401"/>
  <c r="G11" i="401"/>
  <c r="G10" i="401"/>
  <c r="G9" i="401"/>
  <c r="G8" i="401"/>
  <c r="G6" i="401"/>
  <c r="D38" i="401"/>
  <c r="E38" i="401"/>
  <c r="F38" i="401"/>
  <c r="F47" i="401" s="1"/>
  <c r="G47" i="401" s="1"/>
  <c r="G39" i="401"/>
  <c r="H39" i="401"/>
  <c r="G41" i="401"/>
  <c r="H41" i="401"/>
  <c r="G42" i="401"/>
  <c r="H42" i="401"/>
  <c r="G43" i="401"/>
  <c r="H43" i="401"/>
  <c r="G44" i="401"/>
  <c r="H44" i="401"/>
  <c r="G45" i="401"/>
  <c r="G46" i="401"/>
  <c r="D54" i="401"/>
  <c r="E54" i="401"/>
  <c r="F54" i="401"/>
  <c r="G54" i="401" s="1"/>
  <c r="G55" i="401"/>
  <c r="H55" i="401"/>
  <c r="H56" i="401"/>
  <c r="D58" i="401"/>
  <c r="E58" i="401"/>
  <c r="F58" i="401"/>
  <c r="G59" i="401"/>
  <c r="H59" i="401"/>
  <c r="G60" i="401"/>
  <c r="H60" i="401"/>
  <c r="D61" i="401"/>
  <c r="E61" i="401"/>
  <c r="F61" i="401"/>
  <c r="G62" i="401"/>
  <c r="H62" i="401"/>
  <c r="G63" i="401"/>
  <c r="H63" i="401"/>
  <c r="G64" i="401"/>
  <c r="H64" i="401"/>
  <c r="G65" i="401"/>
  <c r="H65" i="401"/>
  <c r="G61" i="401" l="1"/>
  <c r="H58" i="401"/>
  <c r="H61" i="401"/>
  <c r="G58" i="401"/>
  <c r="G38" i="401"/>
  <c r="H38" i="401"/>
  <c r="H54" i="401"/>
  <c r="DN30" i="26"/>
  <c r="E6" i="311"/>
  <c r="E7" i="311"/>
  <c r="E8" i="311"/>
  <c r="E5" i="311"/>
  <c r="D8" i="311" l="1"/>
  <c r="C8" i="311"/>
  <c r="B8" i="311" l="1"/>
  <c r="J133" i="403" l="1"/>
  <c r="G133" i="403"/>
  <c r="D133" i="403"/>
  <c r="I133" i="403"/>
  <c r="F133" i="403"/>
  <c r="C133" i="403"/>
  <c r="J132" i="403" l="1"/>
  <c r="I132" i="403"/>
  <c r="G132" i="403"/>
  <c r="F132" i="403"/>
  <c r="D132" i="403"/>
  <c r="C132" i="403"/>
  <c r="H7" i="401" l="1"/>
  <c r="E15" i="311" l="1"/>
  <c r="E17" i="311"/>
  <c r="E18" i="311"/>
  <c r="E14" i="311"/>
  <c r="D16" i="311"/>
  <c r="D70" i="404" l="1"/>
  <c r="I128" i="403" l="1"/>
  <c r="I129" i="403"/>
  <c r="I130" i="403"/>
  <c r="J16" i="26" l="1"/>
  <c r="I14" i="26" l="1"/>
  <c r="I15" i="26"/>
  <c r="K14" i="26"/>
  <c r="K15" i="26"/>
  <c r="I17" i="26"/>
  <c r="K17" i="26"/>
  <c r="J15" i="26"/>
  <c r="J17" i="26"/>
  <c r="J14" i="26"/>
  <c r="I16" i="26"/>
  <c r="K16" i="26"/>
  <c r="D46" i="407" l="1"/>
  <c r="D21" i="407"/>
  <c r="N17" i="405"/>
  <c r="M17" i="405"/>
  <c r="L17" i="405"/>
  <c r="K17" i="405"/>
  <c r="J17" i="405"/>
  <c r="I17" i="405"/>
  <c r="H17" i="405"/>
  <c r="G17" i="405"/>
  <c r="F17" i="405"/>
  <c r="E17" i="405"/>
  <c r="D17" i="405"/>
  <c r="C17" i="405"/>
  <c r="E71" i="404"/>
  <c r="F70" i="404"/>
  <c r="E70" i="404"/>
  <c r="E69" i="404"/>
  <c r="E68" i="404"/>
  <c r="E65" i="404"/>
  <c r="E64" i="404"/>
  <c r="E63" i="404"/>
  <c r="E62" i="404"/>
  <c r="E61" i="404"/>
  <c r="E60" i="404"/>
  <c r="E59" i="404"/>
  <c r="E54" i="404"/>
  <c r="E53" i="404"/>
  <c r="E52" i="404"/>
  <c r="E51" i="404"/>
  <c r="E50" i="404"/>
  <c r="E49" i="404"/>
  <c r="E48" i="404"/>
  <c r="E47" i="404"/>
  <c r="E45" i="404"/>
  <c r="E44" i="404"/>
  <c r="E43" i="404"/>
  <c r="E42" i="404"/>
  <c r="E41" i="404"/>
  <c r="E40" i="404"/>
  <c r="E39" i="404"/>
  <c r="E38" i="404"/>
  <c r="E36" i="404"/>
  <c r="E35" i="404"/>
  <c r="E34" i="404"/>
  <c r="E33" i="404"/>
  <c r="E32" i="404"/>
  <c r="E31" i="404"/>
  <c r="E30" i="404"/>
  <c r="E29" i="404"/>
  <c r="E28" i="404"/>
  <c r="E27" i="404"/>
  <c r="E26" i="404"/>
  <c r="E25" i="404"/>
  <c r="E24" i="404"/>
  <c r="E23" i="404"/>
  <c r="E22" i="404"/>
  <c r="E21" i="404"/>
  <c r="E20" i="404"/>
  <c r="E19" i="404"/>
  <c r="E18" i="404"/>
  <c r="E17" i="404"/>
  <c r="E16" i="404"/>
  <c r="E15" i="404"/>
  <c r="E14" i="404"/>
  <c r="E13" i="404"/>
  <c r="E12" i="404"/>
  <c r="E11" i="404"/>
  <c r="E10" i="404"/>
  <c r="E9" i="404"/>
  <c r="E8" i="404"/>
  <c r="E7" i="404"/>
  <c r="E6" i="404"/>
  <c r="J130" i="403"/>
  <c r="G130" i="403"/>
  <c r="F130" i="403"/>
  <c r="D130" i="403"/>
  <c r="C130" i="403"/>
  <c r="J129" i="403"/>
  <c r="G129" i="403"/>
  <c r="F129" i="403"/>
  <c r="D129" i="403"/>
  <c r="C129" i="403"/>
  <c r="J128" i="403"/>
  <c r="G128" i="403"/>
  <c r="F128" i="403"/>
  <c r="D128" i="403"/>
  <c r="C128" i="403"/>
  <c r="J127" i="403"/>
  <c r="I127" i="403"/>
  <c r="G127" i="403"/>
  <c r="F127" i="403"/>
  <c r="D127" i="403"/>
  <c r="C127" i="403"/>
  <c r="J126" i="403"/>
  <c r="I126" i="403"/>
  <c r="G126" i="403"/>
  <c r="F126" i="403"/>
  <c r="D126" i="403"/>
  <c r="C126" i="403"/>
  <c r="J125" i="403"/>
  <c r="I125" i="403"/>
  <c r="G125" i="403"/>
  <c r="F125" i="403"/>
  <c r="D125" i="403"/>
  <c r="C125" i="403"/>
  <c r="J124" i="403"/>
  <c r="I124" i="403"/>
  <c r="G124" i="403"/>
  <c r="F124" i="403"/>
  <c r="D124" i="403"/>
  <c r="C124" i="403"/>
  <c r="J123" i="403"/>
  <c r="I123" i="403"/>
  <c r="G123" i="403"/>
  <c r="F123" i="403"/>
  <c r="D123" i="403"/>
  <c r="C123" i="403"/>
  <c r="J122" i="403"/>
  <c r="I122" i="403"/>
  <c r="G122" i="403"/>
  <c r="F122" i="403"/>
  <c r="D122" i="403"/>
  <c r="C122" i="403"/>
  <c r="J121" i="403"/>
  <c r="I121" i="403"/>
  <c r="G121" i="403"/>
  <c r="F121" i="403"/>
  <c r="D121" i="403"/>
  <c r="C121" i="403"/>
  <c r="J120" i="403"/>
  <c r="I120" i="403"/>
  <c r="G120" i="403"/>
  <c r="F120" i="403"/>
  <c r="D120" i="403"/>
  <c r="C120" i="403"/>
  <c r="J119" i="403"/>
  <c r="I119" i="403"/>
  <c r="G119" i="403"/>
  <c r="F119" i="403"/>
  <c r="D119" i="403"/>
  <c r="C119" i="403"/>
  <c r="J117" i="403"/>
  <c r="I117" i="403"/>
  <c r="G117" i="403"/>
  <c r="F117" i="403"/>
  <c r="D117" i="403"/>
  <c r="C117" i="403"/>
  <c r="J116" i="403"/>
  <c r="I116" i="403"/>
  <c r="G116" i="403"/>
  <c r="F116" i="403"/>
  <c r="D116" i="403"/>
  <c r="C116" i="403"/>
  <c r="J115" i="403"/>
  <c r="I115" i="403"/>
  <c r="G115" i="403"/>
  <c r="F115" i="403"/>
  <c r="D115" i="403"/>
  <c r="C115" i="403"/>
  <c r="J114" i="403"/>
  <c r="I114" i="403"/>
  <c r="G114" i="403"/>
  <c r="F114" i="403"/>
  <c r="D114" i="403"/>
  <c r="C114" i="403"/>
  <c r="J113" i="403"/>
  <c r="I113" i="403"/>
  <c r="G113" i="403"/>
  <c r="F113" i="403"/>
  <c r="D113" i="403"/>
  <c r="C113" i="403"/>
  <c r="J112" i="403"/>
  <c r="I112" i="403"/>
  <c r="G112" i="403"/>
  <c r="F112" i="403"/>
  <c r="D112" i="403"/>
  <c r="C112" i="403"/>
  <c r="J111" i="403"/>
  <c r="I111" i="403"/>
  <c r="G111" i="403"/>
  <c r="F111" i="403"/>
  <c r="D111" i="403"/>
  <c r="C111" i="403"/>
  <c r="J110" i="403"/>
  <c r="I110" i="403"/>
  <c r="G110" i="403"/>
  <c r="F110" i="403"/>
  <c r="D110" i="403"/>
  <c r="C110" i="403"/>
  <c r="J109" i="403"/>
  <c r="I109" i="403"/>
  <c r="G109" i="403"/>
  <c r="F109" i="403"/>
  <c r="D109" i="403"/>
  <c r="C109" i="403"/>
  <c r="J108" i="403"/>
  <c r="I108" i="403"/>
  <c r="G108" i="403"/>
  <c r="F108" i="403"/>
  <c r="D108" i="403"/>
  <c r="C108" i="403"/>
  <c r="J107" i="403"/>
  <c r="I107" i="403"/>
  <c r="G107" i="403"/>
  <c r="F107" i="403"/>
  <c r="D107" i="403"/>
  <c r="C107" i="403"/>
  <c r="J106" i="403"/>
  <c r="I106" i="403"/>
  <c r="G106" i="403"/>
  <c r="F106" i="403"/>
  <c r="D106" i="403"/>
  <c r="C106" i="403"/>
  <c r="J104" i="403"/>
  <c r="I104" i="403"/>
  <c r="G104" i="403"/>
  <c r="F104" i="403"/>
  <c r="D104" i="403"/>
  <c r="C104" i="403"/>
  <c r="J103" i="403"/>
  <c r="I103" i="403"/>
  <c r="G103" i="403"/>
  <c r="F103" i="403"/>
  <c r="D103" i="403"/>
  <c r="C103" i="403"/>
  <c r="J102" i="403"/>
  <c r="I102" i="403"/>
  <c r="G102" i="403"/>
  <c r="F102" i="403"/>
  <c r="D102" i="403"/>
  <c r="C102" i="403"/>
  <c r="J101" i="403"/>
  <c r="I101" i="403"/>
  <c r="G101" i="403"/>
  <c r="F101" i="403"/>
  <c r="D101" i="403"/>
  <c r="C101" i="403"/>
  <c r="J100" i="403"/>
  <c r="I100" i="403"/>
  <c r="G100" i="403"/>
  <c r="F100" i="403"/>
  <c r="D100" i="403"/>
  <c r="C100" i="403"/>
  <c r="J99" i="403"/>
  <c r="I99" i="403"/>
  <c r="G99" i="403"/>
  <c r="F99" i="403"/>
  <c r="D99" i="403"/>
  <c r="C99" i="403"/>
  <c r="J98" i="403"/>
  <c r="I98" i="403"/>
  <c r="G98" i="403"/>
  <c r="F98" i="403"/>
  <c r="D98" i="403"/>
  <c r="C98" i="403"/>
  <c r="J97" i="403"/>
  <c r="I97" i="403"/>
  <c r="G97" i="403"/>
  <c r="F97" i="403"/>
  <c r="D97" i="403"/>
  <c r="C97" i="403"/>
  <c r="J96" i="403"/>
  <c r="I96" i="403"/>
  <c r="G96" i="403"/>
  <c r="F96" i="403"/>
  <c r="D96" i="403"/>
  <c r="C96" i="403"/>
  <c r="J95" i="403"/>
  <c r="I95" i="403"/>
  <c r="G95" i="403"/>
  <c r="F95" i="403"/>
  <c r="D95" i="403"/>
  <c r="C95" i="403"/>
  <c r="J94" i="403"/>
  <c r="I94" i="403"/>
  <c r="G94" i="403"/>
  <c r="F94" i="403"/>
  <c r="D94" i="403"/>
  <c r="C94" i="403"/>
  <c r="J93" i="403"/>
  <c r="I93" i="403"/>
  <c r="G93" i="403"/>
  <c r="F93" i="403"/>
  <c r="D93" i="403"/>
  <c r="C93" i="403"/>
  <c r="J91" i="403"/>
  <c r="I91" i="403"/>
  <c r="G91" i="403"/>
  <c r="F91" i="403"/>
  <c r="D91" i="403"/>
  <c r="C91" i="403"/>
  <c r="J90" i="403"/>
  <c r="I90" i="403"/>
  <c r="G90" i="403"/>
  <c r="F90" i="403"/>
  <c r="D90" i="403"/>
  <c r="C90" i="403"/>
  <c r="J89" i="403"/>
  <c r="I89" i="403"/>
  <c r="G89" i="403"/>
  <c r="F89" i="403"/>
  <c r="D89" i="403"/>
  <c r="C89" i="403"/>
  <c r="J88" i="403"/>
  <c r="I88" i="403"/>
  <c r="G88" i="403"/>
  <c r="F88" i="403"/>
  <c r="D88" i="403"/>
  <c r="C88" i="403"/>
  <c r="J87" i="403"/>
  <c r="I87" i="403"/>
  <c r="G87" i="403"/>
  <c r="F87" i="403"/>
  <c r="D87" i="403"/>
  <c r="C87" i="403"/>
  <c r="J86" i="403"/>
  <c r="I86" i="403"/>
  <c r="G86" i="403"/>
  <c r="F86" i="403"/>
  <c r="D86" i="403"/>
  <c r="C86" i="403"/>
  <c r="J85" i="403"/>
  <c r="I85" i="403"/>
  <c r="G85" i="403"/>
  <c r="F85" i="403"/>
  <c r="D85" i="403"/>
  <c r="C85" i="403"/>
  <c r="J84" i="403"/>
  <c r="I84" i="403"/>
  <c r="G84" i="403"/>
  <c r="F84" i="403"/>
  <c r="D84" i="403"/>
  <c r="C84" i="403"/>
  <c r="J83" i="403"/>
  <c r="I83" i="403"/>
  <c r="G83" i="403"/>
  <c r="F83" i="403"/>
  <c r="D83" i="403"/>
  <c r="C83" i="403"/>
  <c r="J82" i="403"/>
  <c r="I82" i="403"/>
  <c r="G82" i="403"/>
  <c r="F82" i="403"/>
  <c r="D82" i="403"/>
  <c r="C82" i="403"/>
  <c r="J81" i="403"/>
  <c r="I81" i="403"/>
  <c r="G81" i="403"/>
  <c r="F81" i="403"/>
  <c r="D81" i="403"/>
  <c r="C81" i="403"/>
  <c r="J80" i="403"/>
  <c r="I80" i="403"/>
  <c r="G80" i="403"/>
  <c r="F80" i="403"/>
  <c r="D80" i="403"/>
  <c r="C80" i="403"/>
  <c r="J78" i="403"/>
  <c r="I78" i="403"/>
  <c r="G78" i="403"/>
  <c r="F78" i="403"/>
  <c r="D78" i="403"/>
  <c r="C78" i="403"/>
  <c r="J77" i="403"/>
  <c r="I77" i="403"/>
  <c r="G77" i="403"/>
  <c r="F77" i="403"/>
  <c r="D77" i="403"/>
  <c r="C77" i="403"/>
  <c r="J76" i="403"/>
  <c r="I76" i="403"/>
  <c r="G76" i="403"/>
  <c r="F76" i="403"/>
  <c r="D76" i="403"/>
  <c r="C76" i="403"/>
  <c r="J75" i="403"/>
  <c r="I75" i="403"/>
  <c r="G75" i="403"/>
  <c r="F75" i="403"/>
  <c r="D75" i="403"/>
  <c r="C75" i="403"/>
  <c r="J74" i="403"/>
  <c r="I74" i="403"/>
  <c r="G74" i="403"/>
  <c r="F74" i="403"/>
  <c r="D74" i="403"/>
  <c r="C74" i="403"/>
  <c r="J73" i="403"/>
  <c r="I73" i="403"/>
  <c r="G73" i="403"/>
  <c r="F73" i="403"/>
  <c r="D73" i="403"/>
  <c r="C73" i="403"/>
  <c r="J72" i="403"/>
  <c r="I72" i="403"/>
  <c r="G72" i="403"/>
  <c r="F72" i="403"/>
  <c r="D72" i="403"/>
  <c r="C72" i="403"/>
  <c r="J71" i="403"/>
  <c r="I71" i="403"/>
  <c r="G71" i="403"/>
  <c r="F71" i="403"/>
  <c r="D71" i="403"/>
  <c r="C71" i="403"/>
  <c r="J70" i="403"/>
  <c r="I70" i="403"/>
  <c r="G70" i="403"/>
  <c r="F70" i="403"/>
  <c r="D70" i="403"/>
  <c r="C70" i="403"/>
  <c r="J69" i="403"/>
  <c r="I69" i="403"/>
  <c r="G69" i="403"/>
  <c r="F69" i="403"/>
  <c r="D69" i="403"/>
  <c r="C69" i="403"/>
  <c r="J68" i="403"/>
  <c r="I68" i="403"/>
  <c r="G68" i="403"/>
  <c r="F68" i="403"/>
  <c r="D68" i="403"/>
  <c r="C68" i="403"/>
  <c r="J67" i="403"/>
  <c r="I67" i="403"/>
  <c r="G67" i="403"/>
  <c r="F67" i="403"/>
  <c r="D67" i="403"/>
  <c r="C67" i="403"/>
  <c r="J65" i="403"/>
  <c r="I65" i="403"/>
  <c r="G65" i="403"/>
  <c r="F65" i="403"/>
  <c r="D65" i="403"/>
  <c r="C65" i="403"/>
  <c r="J64" i="403"/>
  <c r="I64" i="403"/>
  <c r="G64" i="403"/>
  <c r="F64" i="403"/>
  <c r="D64" i="403"/>
  <c r="C64" i="403"/>
  <c r="J63" i="403"/>
  <c r="I63" i="403"/>
  <c r="G63" i="403"/>
  <c r="F63" i="403"/>
  <c r="D63" i="403"/>
  <c r="C63" i="403"/>
  <c r="J62" i="403"/>
  <c r="I62" i="403"/>
  <c r="G62" i="403"/>
  <c r="F62" i="403"/>
  <c r="D62" i="403"/>
  <c r="C62" i="403"/>
  <c r="J61" i="403"/>
  <c r="I61" i="403"/>
  <c r="G61" i="403"/>
  <c r="F61" i="403"/>
  <c r="D61" i="403"/>
  <c r="C61" i="403"/>
  <c r="J60" i="403"/>
  <c r="I60" i="403"/>
  <c r="G60" i="403"/>
  <c r="F60" i="403"/>
  <c r="D60" i="403"/>
  <c r="C60" i="403"/>
  <c r="J59" i="403"/>
  <c r="I59" i="403"/>
  <c r="G59" i="403"/>
  <c r="F59" i="403"/>
  <c r="D59" i="403"/>
  <c r="C59" i="403"/>
  <c r="J58" i="403"/>
  <c r="I58" i="403"/>
  <c r="G58" i="403"/>
  <c r="F58" i="403"/>
  <c r="D58" i="403"/>
  <c r="C58" i="403"/>
  <c r="J57" i="403"/>
  <c r="I57" i="403"/>
  <c r="G57" i="403"/>
  <c r="F57" i="403"/>
  <c r="D57" i="403"/>
  <c r="C57" i="403"/>
  <c r="J56" i="403"/>
  <c r="I56" i="403"/>
  <c r="G56" i="403"/>
  <c r="F56" i="403"/>
  <c r="D56" i="403"/>
  <c r="C56" i="403"/>
  <c r="J55" i="403"/>
  <c r="I55" i="403"/>
  <c r="G55" i="403"/>
  <c r="F55" i="403"/>
  <c r="D55" i="403"/>
  <c r="C55" i="403"/>
  <c r="J54" i="403"/>
  <c r="I54" i="403"/>
  <c r="G54" i="403"/>
  <c r="F54" i="403"/>
  <c r="D54" i="403"/>
  <c r="C54" i="403"/>
  <c r="J51" i="403"/>
  <c r="I51" i="403"/>
  <c r="G51" i="403"/>
  <c r="F51" i="403"/>
  <c r="D51" i="403"/>
  <c r="C51" i="403"/>
  <c r="J50" i="403"/>
  <c r="I50" i="403"/>
  <c r="G50" i="403"/>
  <c r="F50" i="403"/>
  <c r="D50" i="403"/>
  <c r="C50" i="403"/>
  <c r="J49" i="403"/>
  <c r="I49" i="403"/>
  <c r="G49" i="403"/>
  <c r="F49" i="403"/>
  <c r="D49" i="403"/>
  <c r="C49" i="403"/>
  <c r="J48" i="403"/>
  <c r="I48" i="403"/>
  <c r="G48" i="403"/>
  <c r="F48" i="403"/>
  <c r="D48" i="403"/>
  <c r="C48" i="403"/>
  <c r="J47" i="403"/>
  <c r="I47" i="403"/>
  <c r="G47" i="403"/>
  <c r="F47" i="403"/>
  <c r="D47" i="403"/>
  <c r="C47" i="403"/>
  <c r="J46" i="403"/>
  <c r="I46" i="403"/>
  <c r="G46" i="403"/>
  <c r="F46" i="403"/>
  <c r="D46" i="403"/>
  <c r="C46" i="403"/>
  <c r="J45" i="403"/>
  <c r="I45" i="403"/>
  <c r="G45" i="403"/>
  <c r="F45" i="403"/>
  <c r="D45" i="403"/>
  <c r="C45" i="403"/>
  <c r="J44" i="403"/>
  <c r="I44" i="403"/>
  <c r="G44" i="403"/>
  <c r="F44" i="403"/>
  <c r="D44" i="403"/>
  <c r="C44" i="403"/>
  <c r="J43" i="403"/>
  <c r="I43" i="403"/>
  <c r="G43" i="403"/>
  <c r="F43" i="403"/>
  <c r="D43" i="403"/>
  <c r="C43" i="403"/>
  <c r="J42" i="403"/>
  <c r="I42" i="403"/>
  <c r="G42" i="403"/>
  <c r="F42" i="403"/>
  <c r="D42" i="403"/>
  <c r="C42" i="403"/>
  <c r="J41" i="403"/>
  <c r="I41" i="403"/>
  <c r="G41" i="403"/>
  <c r="F41" i="403"/>
  <c r="D41" i="403"/>
  <c r="C41" i="403"/>
  <c r="J40" i="403"/>
  <c r="I40" i="403"/>
  <c r="G40" i="403"/>
  <c r="F40" i="403"/>
  <c r="D40" i="403"/>
  <c r="C40" i="403"/>
  <c r="J39" i="403"/>
  <c r="I39" i="403"/>
  <c r="G39" i="403"/>
  <c r="F39" i="403"/>
  <c r="D39" i="403"/>
  <c r="C39" i="403"/>
  <c r="J38" i="403"/>
  <c r="I38" i="403"/>
  <c r="G38" i="403"/>
  <c r="F38" i="403"/>
  <c r="D38" i="403"/>
  <c r="C38" i="403"/>
  <c r="J37" i="403"/>
  <c r="I37" i="403"/>
  <c r="G37" i="403"/>
  <c r="F37" i="403"/>
  <c r="D37" i="403"/>
  <c r="C37" i="403"/>
  <c r="J36" i="403"/>
  <c r="I36" i="403"/>
  <c r="G36" i="403"/>
  <c r="F36" i="403"/>
  <c r="D36" i="403"/>
  <c r="C36" i="403"/>
  <c r="J35" i="403"/>
  <c r="I35" i="403"/>
  <c r="G35" i="403"/>
  <c r="F35" i="403"/>
  <c r="D35" i="403"/>
  <c r="C35" i="403"/>
  <c r="J34" i="403"/>
  <c r="I34" i="403"/>
  <c r="G34" i="403"/>
  <c r="F34" i="403"/>
  <c r="D34" i="403"/>
  <c r="C34" i="403"/>
  <c r="J33" i="403"/>
  <c r="I33" i="403"/>
  <c r="G33" i="403"/>
  <c r="F33" i="403"/>
  <c r="D33" i="403"/>
  <c r="C33" i="403"/>
  <c r="J32" i="403"/>
  <c r="I32" i="403"/>
  <c r="G32" i="403"/>
  <c r="F32" i="403"/>
  <c r="D32" i="403"/>
  <c r="C32" i="403"/>
  <c r="J31" i="403"/>
  <c r="I31" i="403"/>
  <c r="G31" i="403"/>
  <c r="F31" i="403"/>
  <c r="D31" i="403"/>
  <c r="C31" i="403"/>
  <c r="J30" i="403"/>
  <c r="I30" i="403"/>
  <c r="G30" i="403"/>
  <c r="F30" i="403"/>
  <c r="D30" i="403"/>
  <c r="C30" i="403"/>
  <c r="J29" i="403"/>
  <c r="I29" i="403"/>
  <c r="G29" i="403"/>
  <c r="F29" i="403"/>
  <c r="D29" i="403"/>
  <c r="C29" i="403"/>
  <c r="J28" i="403"/>
  <c r="I28" i="403"/>
  <c r="G28" i="403"/>
  <c r="F28" i="403"/>
  <c r="C28" i="403"/>
  <c r="J27" i="403"/>
  <c r="I27" i="403"/>
  <c r="G27" i="403"/>
  <c r="F27" i="403"/>
  <c r="D27" i="403"/>
  <c r="C27" i="403"/>
  <c r="J26" i="403"/>
  <c r="I26" i="403"/>
  <c r="G26" i="403"/>
  <c r="F26" i="403"/>
  <c r="D26" i="403"/>
  <c r="C26" i="403"/>
  <c r="J25" i="403"/>
  <c r="I25" i="403"/>
  <c r="G25" i="403"/>
  <c r="F25" i="403"/>
  <c r="D25" i="403"/>
  <c r="C25" i="403"/>
  <c r="J24" i="403"/>
  <c r="I24" i="403"/>
  <c r="G24" i="403"/>
  <c r="F24" i="403"/>
  <c r="D24" i="403"/>
  <c r="C24" i="403"/>
  <c r="J23" i="403"/>
  <c r="I23" i="403"/>
  <c r="G23" i="403"/>
  <c r="F23" i="403"/>
  <c r="D23" i="403"/>
  <c r="C23" i="403"/>
  <c r="J22" i="403"/>
  <c r="I22" i="403"/>
  <c r="G22" i="403"/>
  <c r="F22" i="403"/>
  <c r="D22" i="403"/>
  <c r="C22" i="403"/>
  <c r="J21" i="403"/>
  <c r="I21" i="403"/>
  <c r="G21" i="403"/>
  <c r="F21" i="403"/>
  <c r="D21" i="403"/>
  <c r="C21" i="403"/>
  <c r="J20" i="403"/>
  <c r="I20" i="403"/>
  <c r="G20" i="403"/>
  <c r="F20" i="403"/>
  <c r="D20" i="403"/>
  <c r="C20" i="403"/>
  <c r="J19" i="403"/>
  <c r="I19" i="403"/>
  <c r="G19" i="403"/>
  <c r="F19" i="403"/>
  <c r="D19" i="403"/>
  <c r="C19" i="403"/>
  <c r="J18" i="403"/>
  <c r="I18" i="403"/>
  <c r="G18" i="403"/>
  <c r="F18" i="403"/>
  <c r="D18" i="403"/>
  <c r="C18" i="403"/>
  <c r="J17" i="403"/>
  <c r="I17" i="403"/>
  <c r="G17" i="403"/>
  <c r="F17" i="403"/>
  <c r="D17" i="403"/>
  <c r="C17" i="403"/>
  <c r="J16" i="403"/>
  <c r="I16" i="403"/>
  <c r="G16" i="403"/>
  <c r="F16" i="403"/>
  <c r="D16" i="403"/>
  <c r="C16" i="403"/>
  <c r="J15" i="403"/>
  <c r="I15" i="403"/>
  <c r="G15" i="403"/>
  <c r="F15" i="403"/>
  <c r="D15" i="403"/>
  <c r="C15" i="403"/>
  <c r="J14" i="403"/>
  <c r="I14" i="403"/>
  <c r="G14" i="403"/>
  <c r="F14" i="403"/>
  <c r="D14" i="403"/>
  <c r="C14" i="403"/>
  <c r="J13" i="403"/>
  <c r="I13" i="403"/>
  <c r="G13" i="403"/>
  <c r="F13" i="403"/>
  <c r="D13" i="403"/>
  <c r="C13" i="403"/>
  <c r="J12" i="403"/>
  <c r="I12" i="403"/>
  <c r="G12" i="403"/>
  <c r="F12" i="403"/>
  <c r="D12" i="403"/>
  <c r="C12" i="403"/>
  <c r="J11" i="403"/>
  <c r="I11" i="403"/>
  <c r="G11" i="403"/>
  <c r="F11" i="403"/>
  <c r="G10" i="403"/>
  <c r="F10" i="403"/>
  <c r="G9" i="403"/>
  <c r="F9" i="403"/>
  <c r="G8" i="403"/>
  <c r="F8" i="403"/>
  <c r="G7" i="403"/>
  <c r="F7" i="403"/>
  <c r="G6" i="403"/>
  <c r="F6" i="403"/>
  <c r="G5" i="403"/>
  <c r="F5" i="403"/>
  <c r="T47" i="401"/>
  <c r="U46" i="401"/>
  <c r="T46" i="401"/>
  <c r="W46" i="401"/>
  <c r="U45" i="401"/>
  <c r="T45" i="401"/>
  <c r="W45" i="401"/>
  <c r="V45" i="401" l="1"/>
  <c r="V46" i="401"/>
  <c r="U47" i="401"/>
  <c r="V47" i="401"/>
  <c r="W47" i="401" l="1"/>
  <c r="F6" i="23" l="1"/>
  <c r="F7" i="23"/>
  <c r="F8" i="23"/>
  <c r="F9" i="23"/>
  <c r="F5" i="23"/>
  <c r="DM30" i="26" l="1"/>
  <c r="DK29" i="26" l="1"/>
  <c r="DL29" i="26" s="1"/>
  <c r="DK28" i="26"/>
  <c r="DL28" i="26" s="1"/>
  <c r="DL30" i="26" s="1"/>
  <c r="DK30" i="26"/>
  <c r="DJ30" i="26" l="1"/>
  <c r="C16" i="26"/>
  <c r="D69" i="26"/>
  <c r="D68" i="26"/>
  <c r="D65" i="26"/>
  <c r="K62" i="26" s="1"/>
  <c r="D62" i="26"/>
  <c r="K64" i="26" s="1"/>
  <c r="D61" i="26"/>
  <c r="K60" i="26" s="1"/>
  <c r="D57" i="26"/>
  <c r="D56" i="26"/>
  <c r="C16" i="311"/>
  <c r="DI29" i="26"/>
  <c r="DI28" i="26"/>
  <c r="E27" i="26"/>
  <c r="DH30" i="26"/>
  <c r="C87" i="26"/>
  <c r="C88" i="26"/>
  <c r="C90" i="26"/>
  <c r="C91" i="26"/>
  <c r="C86" i="26"/>
  <c r="DG30" i="26"/>
  <c r="B16" i="311"/>
  <c r="E16" i="311" s="1"/>
  <c r="DF30" i="26"/>
  <c r="F8" i="311"/>
  <c r="B66" i="26"/>
  <c r="BO30" i="26"/>
  <c r="B20" i="26"/>
  <c r="C28" i="26"/>
  <c r="J53" i="26"/>
  <c r="K53" i="26"/>
  <c r="M57" i="26"/>
  <c r="L57" i="26"/>
  <c r="L55" i="26"/>
  <c r="M55" i="26"/>
  <c r="M56" i="26"/>
  <c r="L56" i="26"/>
  <c r="L53" i="26"/>
  <c r="B11" i="26"/>
  <c r="E115" i="26"/>
  <c r="F115" i="26"/>
  <c r="G115" i="26"/>
  <c r="H115" i="26"/>
  <c r="I115" i="26"/>
  <c r="J115" i="26"/>
  <c r="K115" i="26"/>
  <c r="L115" i="26"/>
  <c r="M115" i="26"/>
  <c r="N115" i="26"/>
  <c r="O115" i="26"/>
  <c r="P115" i="26"/>
  <c r="Q115" i="26"/>
  <c r="R115" i="26"/>
  <c r="S115" i="26"/>
  <c r="B115" i="26"/>
  <c r="C115" i="26"/>
  <c r="D115" i="26"/>
  <c r="B54" i="26"/>
  <c r="D54" i="26"/>
  <c r="BN30" i="26"/>
  <c r="BM30" i="26"/>
  <c r="BL30" i="26"/>
  <c r="B95" i="26"/>
  <c r="F16" i="311"/>
  <c r="BK29" i="26"/>
  <c r="BK28" i="26"/>
  <c r="BK30" i="26" s="1"/>
  <c r="BJ30" i="26"/>
  <c r="B92" i="26"/>
  <c r="C20" i="26"/>
  <c r="B94" i="26"/>
  <c r="K57" i="26"/>
  <c r="O57" i="26" s="1"/>
  <c r="B90" i="26"/>
  <c r="B60" i="26"/>
  <c r="B59" i="26"/>
  <c r="B88" i="26"/>
  <c r="B57" i="26"/>
  <c r="BD30" i="26"/>
  <c r="B27" i="26"/>
  <c r="BB28" i="26"/>
  <c r="BB29" i="26"/>
  <c r="BC29" i="26"/>
  <c r="BA30" i="26"/>
  <c r="AZ30" i="26"/>
  <c r="F27" i="26"/>
  <c r="C27" i="26"/>
  <c r="AY30" i="26"/>
  <c r="AX30" i="26"/>
  <c r="AV30" i="26"/>
  <c r="AW30" i="26"/>
  <c r="AU30" i="26"/>
  <c r="AT30" i="26"/>
  <c r="AS30" i="26"/>
  <c r="C26" i="26"/>
  <c r="B26" i="26"/>
  <c r="C15" i="26"/>
  <c r="B15" i="26"/>
  <c r="J57" i="26"/>
  <c r="F13" i="23"/>
  <c r="F12" i="23"/>
  <c r="F11" i="23"/>
  <c r="C98" i="26"/>
  <c r="C97" i="26"/>
  <c r="C95" i="26"/>
  <c r="C94" i="26"/>
  <c r="C89" i="26"/>
  <c r="K61" i="26"/>
  <c r="M53" i="26"/>
  <c r="O51" i="26"/>
  <c r="N51" i="26"/>
  <c r="M51" i="26"/>
  <c r="L51" i="26"/>
  <c r="K51" i="26"/>
  <c r="J51" i="26"/>
  <c r="B43" i="26"/>
  <c r="G33" i="26"/>
  <c r="F33" i="26"/>
  <c r="B33" i="26"/>
  <c r="AR30" i="26"/>
  <c r="AQ30" i="26"/>
  <c r="AP30" i="26"/>
  <c r="AO30" i="26"/>
  <c r="AN30" i="26"/>
  <c r="AM30" i="26"/>
  <c r="AL30" i="26"/>
  <c r="AK30" i="26"/>
  <c r="AJ30" i="26"/>
  <c r="AI30" i="26"/>
  <c r="AH30" i="26"/>
  <c r="AG30" i="26"/>
  <c r="AF30" i="26"/>
  <c r="AE30" i="26"/>
  <c r="AD30" i="26"/>
  <c r="AC30" i="26"/>
  <c r="AB30" i="26"/>
  <c r="AA30" i="26"/>
  <c r="Z30" i="26"/>
  <c r="Y30" i="26"/>
  <c r="X30" i="26"/>
  <c r="W30" i="26"/>
  <c r="V30" i="26"/>
  <c r="U30" i="26"/>
  <c r="T30" i="26"/>
  <c r="S30" i="26"/>
  <c r="R30" i="26"/>
  <c r="Q30" i="26"/>
  <c r="P30" i="26"/>
  <c r="O30" i="26"/>
  <c r="N30" i="26"/>
  <c r="M30" i="26"/>
  <c r="L30" i="26"/>
  <c r="K30" i="26"/>
  <c r="J30" i="26"/>
  <c r="I30" i="26"/>
  <c r="H30" i="26"/>
  <c r="B16" i="26"/>
  <c r="C11" i="26"/>
  <c r="AO9" i="26"/>
  <c r="AO8" i="26"/>
  <c r="AO7" i="26"/>
  <c r="AO6" i="26"/>
  <c r="AO5" i="26"/>
  <c r="J61" i="26"/>
  <c r="N61" i="26"/>
  <c r="M61" i="26" s="1"/>
  <c r="K63" i="26"/>
  <c r="J56" i="26" l="1"/>
  <c r="N56" i="26" s="1"/>
  <c r="C30" i="26"/>
  <c r="J55" i="26"/>
  <c r="N55" i="26" s="1"/>
  <c r="B65" i="26"/>
  <c r="J62" i="26" s="1"/>
  <c r="N62" i="26" s="1"/>
  <c r="L62" i="26" s="1"/>
  <c r="DI30" i="26"/>
  <c r="B61" i="26"/>
  <c r="J60" i="26" s="1"/>
  <c r="N60" i="26" s="1"/>
  <c r="L60" i="26" s="1"/>
  <c r="B91" i="26"/>
  <c r="C36" i="26"/>
  <c r="B62" i="26"/>
  <c r="J64" i="26" s="1"/>
  <c r="N64" i="26" s="1"/>
  <c r="L64" i="26" s="1"/>
  <c r="K55" i="26"/>
  <c r="O55" i="26" s="1"/>
  <c r="B89" i="26"/>
  <c r="B87" i="26"/>
  <c r="L61" i="26"/>
  <c r="O61" i="26" s="1"/>
  <c r="BC28" i="26"/>
  <c r="BC30" i="26" s="1"/>
  <c r="BB30" i="26"/>
  <c r="O53" i="26"/>
  <c r="B63" i="26"/>
  <c r="N57" i="26"/>
  <c r="N53" i="26"/>
  <c r="K56" i="26"/>
  <c r="O56" i="26" s="1"/>
  <c r="B67" i="26"/>
  <c r="J63" i="26" s="1"/>
  <c r="N63" i="26" s="1"/>
  <c r="L63" i="26" s="1"/>
  <c r="B96" i="26"/>
  <c r="B58" i="26"/>
  <c r="C46" i="26"/>
  <c r="E61" i="26"/>
  <c r="E62" i="26"/>
  <c r="E65" i="26"/>
  <c r="D70" i="26"/>
  <c r="E69" i="26"/>
  <c r="E57" i="26"/>
  <c r="E68" i="26"/>
  <c r="C45" i="26"/>
  <c r="C37" i="26"/>
  <c r="C35" i="26"/>
  <c r="C29" i="26" l="1"/>
  <c r="C49" i="26"/>
  <c r="B86" i="26"/>
  <c r="C67" i="26"/>
  <c r="C40" i="26"/>
  <c r="M62" i="26"/>
  <c r="O62" i="26" s="1"/>
  <c r="C47" i="26"/>
  <c r="B55" i="26"/>
  <c r="M63" i="26"/>
  <c r="O63" i="26" s="1"/>
  <c r="E70" i="26"/>
  <c r="M60" i="26"/>
  <c r="O60" i="26" s="1"/>
  <c r="M64" i="26"/>
  <c r="O64" i="26" s="1"/>
  <c r="C57" i="26"/>
  <c r="C62" i="26"/>
  <c r="C66" i="26"/>
  <c r="C59" i="26"/>
  <c r="B56" i="26"/>
  <c r="F63" i="26" s="1"/>
  <c r="C58" i="26"/>
  <c r="C61" i="26"/>
  <c r="C63" i="26"/>
  <c r="C65" i="26"/>
  <c r="C60" i="26"/>
  <c r="C50" i="26"/>
  <c r="C39" i="26"/>
  <c r="B70" i="26" l="1"/>
  <c r="F58" i="26"/>
  <c r="G58" i="26" s="1"/>
  <c r="F66" i="26"/>
  <c r="F67" i="26"/>
  <c r="G67" i="26" s="1"/>
  <c r="F61" i="26"/>
  <c r="G61" i="26" s="1"/>
  <c r="F62" i="26"/>
  <c r="G62" i="26" s="1"/>
  <c r="F60" i="26"/>
  <c r="G60" i="26" s="1"/>
  <c r="F59" i="26"/>
  <c r="G59" i="26" s="1"/>
  <c r="G63" i="26"/>
  <c r="F57" i="26"/>
  <c r="G57" i="26" s="1"/>
  <c r="F65" i="26"/>
  <c r="G65" i="26" s="1"/>
  <c r="C70" i="26"/>
  <c r="B30" i="26" l="1"/>
  <c r="B29" i="26"/>
  <c r="C31" i="26"/>
  <c r="F30" i="26" s="1"/>
  <c r="C41" i="26"/>
  <c r="C51" i="26"/>
  <c r="G70" i="26"/>
  <c r="F70" i="26"/>
  <c r="B36" i="26" l="1"/>
  <c r="F35" i="26" s="1"/>
  <c r="B37" i="26"/>
  <c r="F36" i="26" s="1"/>
  <c r="B35" i="26"/>
  <c r="B40" i="26"/>
  <c r="F39" i="26" s="1"/>
  <c r="B39" i="26"/>
  <c r="F38" i="26" s="1"/>
  <c r="B45" i="26"/>
  <c r="G34" i="26" s="1"/>
  <c r="B46" i="26"/>
  <c r="B47" i="26"/>
  <c r="G36" i="26" s="1"/>
  <c r="B50" i="26"/>
  <c r="G39" i="26" s="1"/>
  <c r="B49" i="26"/>
  <c r="G38" i="26" s="1"/>
  <c r="F34" i="26"/>
  <c r="B31" i="26"/>
  <c r="E30" i="26" s="1"/>
  <c r="F28" i="26"/>
  <c r="F29" i="26"/>
  <c r="C38" i="26"/>
  <c r="C48" i="26"/>
  <c r="C44" i="26" s="1"/>
  <c r="C52" i="26" s="1"/>
  <c r="G35" i="26"/>
  <c r="B38" i="26" l="1"/>
  <c r="F37" i="26" s="1"/>
  <c r="F40" i="26" s="1"/>
  <c r="B48" i="26"/>
  <c r="G37" i="26" s="1"/>
  <c r="G40" i="26" s="1"/>
  <c r="E29" i="26"/>
  <c r="E31" i="26" s="1"/>
  <c r="F31" i="26"/>
  <c r="B34" i="26"/>
  <c r="B42" i="26" s="1"/>
  <c r="C34" i="26"/>
  <c r="C42" i="26" s="1"/>
  <c r="B44" i="26"/>
  <c r="B52" i="26"/>
</calcChain>
</file>

<file path=xl/comments1.xml><?xml version="1.0" encoding="utf-8"?>
<comments xmlns="http://schemas.openxmlformats.org/spreadsheetml/2006/main">
  <authors>
    <author>Санарова Анастасия Олеговна</author>
    <author>Репьева Анастасия Викторовна</author>
  </authors>
  <commentList>
    <comment ref="E27" authorId="0" shapeId="0">
      <text>
        <r>
          <rPr>
            <b/>
            <sz val="9"/>
            <color indexed="81"/>
            <rFont val="Tahoma"/>
            <family val="2"/>
            <charset val="204"/>
          </rPr>
          <t>22.09.17 - добавили колонку</t>
        </r>
      </text>
    </comment>
    <comment ref="E34" authorId="1" shapeId="0">
      <text>
        <r>
          <rPr>
            <b/>
            <sz val="9"/>
            <color indexed="81"/>
            <rFont val="Tahoma"/>
            <family val="2"/>
            <charset val="204"/>
          </rPr>
          <t>1</t>
        </r>
      </text>
    </comment>
    <comment ref="E35" authorId="1" shapeId="0">
      <text>
        <r>
          <rPr>
            <b/>
            <sz val="9"/>
            <color indexed="81"/>
            <rFont val="Tahoma"/>
            <family val="2"/>
            <charset val="204"/>
          </rPr>
          <t>2</t>
        </r>
      </text>
    </comment>
    <comment ref="E36" authorId="1" shapeId="0">
      <text>
        <r>
          <rPr>
            <b/>
            <sz val="9"/>
            <color indexed="81"/>
            <rFont val="Tahoma"/>
            <family val="2"/>
            <charset val="204"/>
          </rPr>
          <t>3</t>
        </r>
      </text>
    </comment>
    <comment ref="E37" authorId="1" shapeId="0">
      <text>
        <r>
          <rPr>
            <b/>
            <sz val="9"/>
            <color indexed="81"/>
            <rFont val="Tahoma"/>
            <family val="2"/>
            <charset val="204"/>
          </rPr>
          <t>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38" authorId="1" shapeId="0">
      <text>
        <r>
          <rPr>
            <b/>
            <sz val="9"/>
            <color indexed="81"/>
            <rFont val="Tahoma"/>
            <family val="2"/>
            <charset val="204"/>
          </rPr>
          <t>5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39" authorId="1" shapeId="0">
      <text>
        <r>
          <rPr>
            <b/>
            <sz val="9"/>
            <color indexed="81"/>
            <rFont val="Tahoma"/>
            <family val="2"/>
            <charset val="204"/>
          </rPr>
          <t>6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Царёва Елена Константиновна</author>
    <author>Автор</author>
  </authors>
  <commentList>
    <comment ref="D22" authorId="0" shapeId="0">
      <text>
        <r>
          <rPr>
            <b/>
            <sz val="9"/>
            <color indexed="81"/>
            <rFont val="Tahoma"/>
            <family val="2"/>
            <charset val="204"/>
          </rPr>
          <t>Алекна: в тел.режиме оф.инфо на 25.05.2022 - 24159, на 01.04.2022 - 24340, но цифра примерная</t>
        </r>
      </text>
    </comment>
    <comment ref="A68" authorId="1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муницпальные+ДК</t>
        </r>
      </text>
    </comment>
    <comment ref="D82" authorId="1" shapeId="0">
      <text>
        <r>
          <rPr>
            <b/>
            <sz val="9"/>
            <color indexed="81"/>
            <rFont val="Tahoma"/>
            <family val="2"/>
            <charset val="204"/>
          </rPr>
          <t>берем из отчетв от структуры</t>
        </r>
      </text>
    </comment>
    <comment ref="D97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Алекна: в тел.режиме данные как на 01.01.2022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114" authorId="0" shapeId="0">
      <text>
        <r>
          <rPr>
            <b/>
            <sz val="9"/>
            <color indexed="81"/>
            <rFont val="Tahoma"/>
            <family val="2"/>
            <charset val="204"/>
          </rPr>
          <t>Алекна: 8 чел. закончили 26 января, в мае завершили обучение 2 группы 53 чел.</t>
        </r>
      </text>
    </comment>
  </commentList>
</comments>
</file>

<file path=xl/sharedStrings.xml><?xml version="1.0" encoding="utf-8"?>
<sst xmlns="http://schemas.openxmlformats.org/spreadsheetml/2006/main" count="1500" uniqueCount="920">
  <si>
    <t>Магаданская область</t>
  </si>
  <si>
    <t>Национальная безопасность</t>
  </si>
  <si>
    <t>Камчатский край</t>
  </si>
  <si>
    <t>янв.</t>
  </si>
  <si>
    <t>фев.</t>
  </si>
  <si>
    <t>апр.</t>
  </si>
  <si>
    <t>медь</t>
  </si>
  <si>
    <t>никель</t>
  </si>
  <si>
    <t>палладий</t>
  </si>
  <si>
    <t>платина</t>
  </si>
  <si>
    <t>январь</t>
  </si>
  <si>
    <t>февраль</t>
  </si>
  <si>
    <t>март</t>
  </si>
  <si>
    <t>апрель</t>
  </si>
  <si>
    <t>май</t>
  </si>
  <si>
    <t>июнь</t>
  </si>
  <si>
    <t>Наименование услуги</t>
  </si>
  <si>
    <t>Водоснабжение и канализация</t>
  </si>
  <si>
    <t>Отопление</t>
  </si>
  <si>
    <t>Горячее водоснабжение</t>
  </si>
  <si>
    <t>рублей</t>
  </si>
  <si>
    <t>ДТ</t>
  </si>
  <si>
    <t>Россия</t>
  </si>
  <si>
    <t>к предыдущему месяцу, %</t>
  </si>
  <si>
    <t xml:space="preserve">Стоимость минимального набора продуктов питания в субъектах РФ </t>
  </si>
  <si>
    <t>чел.</t>
  </si>
  <si>
    <t>%</t>
  </si>
  <si>
    <t>руб.</t>
  </si>
  <si>
    <t xml:space="preserve">  из них:  присвоен статус безработного</t>
  </si>
  <si>
    <t>Распределение безработных по полу:</t>
  </si>
  <si>
    <t>Распределение безработных по возрасту:</t>
  </si>
  <si>
    <t xml:space="preserve"> Ед.изм.</t>
  </si>
  <si>
    <t>Уровень безработицы</t>
  </si>
  <si>
    <t>З а н я т о с т ь</t>
  </si>
  <si>
    <t>Прочие</t>
  </si>
  <si>
    <t>Всего:</t>
  </si>
  <si>
    <t>руб/кг</t>
  </si>
  <si>
    <t>л.</t>
  </si>
  <si>
    <t>кг.</t>
  </si>
  <si>
    <t>1 дес.</t>
  </si>
  <si>
    <t>Нагрузка незанятого населения на одну заявленную вакансию</t>
  </si>
  <si>
    <t>Норильск</t>
  </si>
  <si>
    <t>Дудинка</t>
  </si>
  <si>
    <t>руб./ 1 кв.м. общей площади</t>
  </si>
  <si>
    <t>руб./кВт-час</t>
  </si>
  <si>
    <t>федеральный бюджет</t>
  </si>
  <si>
    <t>краевой бюджет</t>
  </si>
  <si>
    <t>городской бюджет</t>
  </si>
  <si>
    <t>Образование</t>
  </si>
  <si>
    <t>Здравоохранение</t>
  </si>
  <si>
    <t>Темп роста,%</t>
  </si>
  <si>
    <t>Лист для диаграмм</t>
  </si>
  <si>
    <t>Красноярский край</t>
  </si>
  <si>
    <t>Наименование показателя</t>
  </si>
  <si>
    <t>Прибыло</t>
  </si>
  <si>
    <t>Выбыло</t>
  </si>
  <si>
    <t>Общегосударственные вопросы</t>
  </si>
  <si>
    <t>Национальная безопасность и правоохранительная деятельность</t>
  </si>
  <si>
    <t>Национальная экономика</t>
  </si>
  <si>
    <t>Социальная политика</t>
  </si>
  <si>
    <t>Жилищно-коммунальное хозяйство</t>
  </si>
  <si>
    <t>Ед. изм.</t>
  </si>
  <si>
    <t>ДКВ</t>
  </si>
  <si>
    <t xml:space="preserve">мужчины </t>
  </si>
  <si>
    <t xml:space="preserve">женщины </t>
  </si>
  <si>
    <t xml:space="preserve"> - до 30 лет </t>
  </si>
  <si>
    <t xml:space="preserve"> - от 30 лет до 40 лет </t>
  </si>
  <si>
    <t xml:space="preserve"> - старше 40 лет </t>
  </si>
  <si>
    <t>-</t>
  </si>
  <si>
    <t xml:space="preserve">Средний размер пенсии </t>
  </si>
  <si>
    <t>Динамика потребительских цен</t>
  </si>
  <si>
    <t>июль</t>
  </si>
  <si>
    <t>Услуги по снабжению эл/энергией</t>
  </si>
  <si>
    <t>Аи - 92 (93)</t>
  </si>
  <si>
    <t>Аи - 95 (96)</t>
  </si>
  <si>
    <t>август</t>
  </si>
  <si>
    <t>авг.</t>
  </si>
  <si>
    <t>сент.</t>
  </si>
  <si>
    <t>окт.</t>
  </si>
  <si>
    <t>ноя.</t>
  </si>
  <si>
    <t>дек.</t>
  </si>
  <si>
    <t>сентябрь</t>
  </si>
  <si>
    <t>ДКВ работникам организаций краевого подчинения</t>
  </si>
  <si>
    <t>ДКВ работникам организаций федерального подчинения</t>
  </si>
  <si>
    <t>октябрь</t>
  </si>
  <si>
    <t>Платные услуги</t>
  </si>
  <si>
    <t>Индекс потребительских цен</t>
  </si>
  <si>
    <t>Все товары</t>
  </si>
  <si>
    <t>ноябрь</t>
  </si>
  <si>
    <t>декабрь</t>
  </si>
  <si>
    <t>декабрь 2007**</t>
  </si>
  <si>
    <t xml:space="preserve"> - среднее общее образование</t>
  </si>
  <si>
    <t>Сахалинская область</t>
  </si>
  <si>
    <t>руб./Гкал</t>
  </si>
  <si>
    <t>руб./куб.м</t>
  </si>
  <si>
    <t xml:space="preserve"> декабрь 2008</t>
  </si>
  <si>
    <t>Зарегистрировано в центре занятости в качестве ищущих работу</t>
  </si>
  <si>
    <t>на 01.03.2009</t>
  </si>
  <si>
    <t>Распределение безработных по последней занимаемой должности:</t>
  </si>
  <si>
    <t xml:space="preserve"> - ИТР и служащие</t>
  </si>
  <si>
    <t xml:space="preserve"> - рабочие</t>
  </si>
  <si>
    <t xml:space="preserve"> - граждане не имеющие должности</t>
  </si>
  <si>
    <t>на 01.04.2009</t>
  </si>
  <si>
    <t>на 01.05.2009</t>
  </si>
  <si>
    <t>на 01.06.2009</t>
  </si>
  <si>
    <t>на 01.07.2009</t>
  </si>
  <si>
    <t xml:space="preserve"> </t>
  </si>
  <si>
    <t>на 01.08.2009</t>
  </si>
  <si>
    <t>на 01.09.2009</t>
  </si>
  <si>
    <t>на 01.10.2009</t>
  </si>
  <si>
    <t>на 01.11.2009</t>
  </si>
  <si>
    <t>на 01.12.2009</t>
  </si>
  <si>
    <t xml:space="preserve">     работающие</t>
  </si>
  <si>
    <t xml:space="preserve">     неработающие</t>
  </si>
  <si>
    <t>декабрь 2009</t>
  </si>
  <si>
    <t>на 01.02.2010</t>
  </si>
  <si>
    <t>на 01.01.2010</t>
  </si>
  <si>
    <t>золото</t>
  </si>
  <si>
    <t>серебро</t>
  </si>
  <si>
    <t>на 01.03.2010</t>
  </si>
  <si>
    <t>на 01.04.2010</t>
  </si>
  <si>
    <t>на 01.05.2010</t>
  </si>
  <si>
    <t>на 01.06.2010</t>
  </si>
  <si>
    <t>на 01.07.2010</t>
  </si>
  <si>
    <t>на 01.08.2010</t>
  </si>
  <si>
    <t>на 01.09.2010</t>
  </si>
  <si>
    <t>на 01.10.2010</t>
  </si>
  <si>
    <t>на 01.11.2010</t>
  </si>
  <si>
    <t>на 01.12.2010</t>
  </si>
  <si>
    <t>на 01.01.2011</t>
  </si>
  <si>
    <t>Средства массовой информации</t>
  </si>
  <si>
    <t>Культура, кинематография</t>
  </si>
  <si>
    <t xml:space="preserve">Здравоохранение </t>
  </si>
  <si>
    <t>Физическая культура и спорт</t>
  </si>
  <si>
    <t>на 01.02.2011</t>
  </si>
  <si>
    <t>Расходы бюджета - всего</t>
  </si>
  <si>
    <t>проверка</t>
  </si>
  <si>
    <t>на 01.03.2011</t>
  </si>
  <si>
    <t xml:space="preserve"> - среднее профессиональное образование</t>
  </si>
  <si>
    <t>ежеквартальная информация</t>
  </si>
  <si>
    <t>1 кв. 2005</t>
  </si>
  <si>
    <t>2 кв. 2005</t>
  </si>
  <si>
    <t>3 кв. 2005</t>
  </si>
  <si>
    <t>4 кв. 2005</t>
  </si>
  <si>
    <t>1 кв. 2006</t>
  </si>
  <si>
    <t>2 кв. 2006</t>
  </si>
  <si>
    <t>3 кв. 2006</t>
  </si>
  <si>
    <t>4 кв. 2006</t>
  </si>
  <si>
    <t>1 кв. 2007</t>
  </si>
  <si>
    <t>2 кв. 2007</t>
  </si>
  <si>
    <t>3 кв. 2007</t>
  </si>
  <si>
    <t>4 кв. 2007</t>
  </si>
  <si>
    <t>1 кв. 2008</t>
  </si>
  <si>
    <t>2 кв. 2008</t>
  </si>
  <si>
    <t>3 кв. 2008</t>
  </si>
  <si>
    <t>4 кв. 2008</t>
  </si>
  <si>
    <t>1 кв. 2009</t>
  </si>
  <si>
    <t>2 кв. 2009</t>
  </si>
  <si>
    <t>3 кв. 2009</t>
  </si>
  <si>
    <t>4 кв. 2009</t>
  </si>
  <si>
    <t>1 кв. 2010</t>
  </si>
  <si>
    <t>2 кв. 2010</t>
  </si>
  <si>
    <t>3 кв. 2010</t>
  </si>
  <si>
    <t>4 кв. 2010</t>
  </si>
  <si>
    <t>1 кв. 2011</t>
  </si>
  <si>
    <t>2 кв. 2011</t>
  </si>
  <si>
    <t>3 кв. 2011</t>
  </si>
  <si>
    <t>Отток</t>
  </si>
  <si>
    <t>4 кв. 2011</t>
  </si>
  <si>
    <t>1 кв. 2012</t>
  </si>
  <si>
    <t>2 кв. 2012</t>
  </si>
  <si>
    <t>Величина прожиточного минимума (на душу населения)</t>
  </si>
  <si>
    <t>3 кв. 2012</t>
  </si>
  <si>
    <t>4 кв. 2012</t>
  </si>
  <si>
    <t>из них:</t>
  </si>
  <si>
    <t xml:space="preserve"> - не имеющие основного общего образования</t>
  </si>
  <si>
    <t>1 кв. 2013</t>
  </si>
  <si>
    <t>Расходы</t>
  </si>
  <si>
    <t>Итого</t>
  </si>
  <si>
    <t>Всего расходов</t>
  </si>
  <si>
    <t>Расходы на ДКВ</t>
  </si>
  <si>
    <t>из них ДКВ %</t>
  </si>
  <si>
    <t>Об. деятельности %</t>
  </si>
  <si>
    <t xml:space="preserve"> дкв</t>
  </si>
  <si>
    <t>% дкв</t>
  </si>
  <si>
    <t>за март 2012</t>
  </si>
  <si>
    <t>за март 2011</t>
  </si>
  <si>
    <t>Налог на доходы физ. лиц  (2)</t>
  </si>
  <si>
    <t>Налог на прибыль организаций  (1)</t>
  </si>
  <si>
    <t xml:space="preserve">Налог на прибыль организаций  </t>
  </si>
  <si>
    <t xml:space="preserve">Налоги на имущество  </t>
  </si>
  <si>
    <t xml:space="preserve">Налог на доходы физ. лиц  </t>
  </si>
  <si>
    <t xml:space="preserve">Доходы от использования имущества  </t>
  </si>
  <si>
    <t xml:space="preserve">Прочие  </t>
  </si>
  <si>
    <t>за апрель 2013</t>
  </si>
  <si>
    <t>за апрель 2011</t>
  </si>
  <si>
    <t>за апрель 2012</t>
  </si>
  <si>
    <t>за май 2013</t>
  </si>
  <si>
    <t>за май 2012</t>
  </si>
  <si>
    <t>за май 2011</t>
  </si>
  <si>
    <t>2 кв. 2013</t>
  </si>
  <si>
    <t>за июнь 2011</t>
  </si>
  <si>
    <t>за июнь 2012</t>
  </si>
  <si>
    <t>за июнь 2013</t>
  </si>
  <si>
    <t>за июль 2013</t>
  </si>
  <si>
    <t>за июль 2012</t>
  </si>
  <si>
    <t>за июль 2011</t>
  </si>
  <si>
    <t>за август 2013</t>
  </si>
  <si>
    <t>за август 2012</t>
  </si>
  <si>
    <t>за август 2011</t>
  </si>
  <si>
    <t>МО г. Норильск</t>
  </si>
  <si>
    <t>3 кв. 2013</t>
  </si>
  <si>
    <t>за сентябрь 2011</t>
  </si>
  <si>
    <t>за сентябрь 2013</t>
  </si>
  <si>
    <t>за сентябрь 2012</t>
  </si>
  <si>
    <t>за октябрь 2011</t>
  </si>
  <si>
    <t>за октябрь 2012</t>
  </si>
  <si>
    <t>за октябрь 2013</t>
  </si>
  <si>
    <t>Добыча полезных ископаемых</t>
  </si>
  <si>
    <t>Строительство</t>
  </si>
  <si>
    <t>2) Данные не публикуются Красноярскстатом в целях обеспечения конфиденциальности первичных статистических данных, полученных от организаций, в соответствии с Федеральным законом от 29.11.07 № 282-ФЗ (ст.4, п.5; ст.9, п.1)</t>
  </si>
  <si>
    <t>за ноябрь 2013</t>
  </si>
  <si>
    <t>за ноябрь 2011</t>
  </si>
  <si>
    <t>за ноябрь 2012</t>
  </si>
  <si>
    <t>за декабрь 2012</t>
  </si>
  <si>
    <t>за декабрь 2011</t>
  </si>
  <si>
    <t>за декабрь 2013</t>
  </si>
  <si>
    <t>4 кв. 2013</t>
  </si>
  <si>
    <t>Динамика курса доллара США</t>
  </si>
  <si>
    <t>Сбербанк</t>
  </si>
  <si>
    <t>декабрь 2013</t>
  </si>
  <si>
    <t xml:space="preserve"> Ед.
изм.</t>
  </si>
  <si>
    <t>2014</t>
  </si>
  <si>
    <t>за январь 2014</t>
  </si>
  <si>
    <t>за январь 2012</t>
  </si>
  <si>
    <t>за январь 2013</t>
  </si>
  <si>
    <t>Доходы от использования имущества  (5)</t>
  </si>
  <si>
    <t>Безвозмездные перечисления   (3)</t>
  </si>
  <si>
    <t xml:space="preserve">1) По данным Росстата </t>
  </si>
  <si>
    <t>1) По данным Красноярскстата</t>
  </si>
  <si>
    <t>за февраль 2013</t>
  </si>
  <si>
    <t>за февраль 2014</t>
  </si>
  <si>
    <t>за февраль 2012</t>
  </si>
  <si>
    <t>1 кв. 2014</t>
  </si>
  <si>
    <t xml:space="preserve"> - основное общее образование</t>
  </si>
  <si>
    <t>за март 2013</t>
  </si>
  <si>
    <t>за март 2014</t>
  </si>
  <si>
    <t>за апрель 2014</t>
  </si>
  <si>
    <t>за май 2014</t>
  </si>
  <si>
    <t>2 кв. 2014</t>
  </si>
  <si>
    <t>за июнь 2014</t>
  </si>
  <si>
    <t>за июль 2014</t>
  </si>
  <si>
    <t>жилищная услуга (средний тариф (с НДС) по всем сериям квартир, включая общежития)</t>
  </si>
  <si>
    <t>за август 2014</t>
  </si>
  <si>
    <t>за сентябрь 2014</t>
  </si>
  <si>
    <t>3 кв. 2014</t>
  </si>
  <si>
    <t>Динамика курса евро</t>
  </si>
  <si>
    <t>Российская Федерация</t>
  </si>
  <si>
    <t>Чукотский автономный округ</t>
  </si>
  <si>
    <t>4 кв. 2014</t>
  </si>
  <si>
    <t>за октябрь 2014</t>
  </si>
  <si>
    <t>за ноябрь 2014</t>
  </si>
  <si>
    <t>за декабрь 2014</t>
  </si>
  <si>
    <t xml:space="preserve"> Социальная политика</t>
  </si>
  <si>
    <t>декабрь 2014</t>
  </si>
  <si>
    <t>вакансий</t>
  </si>
  <si>
    <t>за январь 2015</t>
  </si>
  <si>
    <t>2015</t>
  </si>
  <si>
    <t>г. Норильск</t>
  </si>
  <si>
    <t>за февраль 2015</t>
  </si>
  <si>
    <t>за март 2015</t>
  </si>
  <si>
    <t>Ненецкий автономный округ</t>
  </si>
  <si>
    <r>
      <t>Работники учреждений бюджетной сферы, ВСЕГО</t>
    </r>
    <r>
      <rPr>
        <b/>
        <sz val="13.5"/>
        <rFont val="Times New Roman Cyr"/>
        <charset val="204"/>
      </rPr>
      <t>:</t>
    </r>
  </si>
  <si>
    <t>Работники учреждений, финансируемых из местного бюджета, всего:</t>
  </si>
  <si>
    <t xml:space="preserve">Средний заработная плата работника местного бюджета </t>
  </si>
  <si>
    <t>Средняя заработная плата по городу (по крупным и средним организациям)</t>
  </si>
  <si>
    <t>1 кв. 2015</t>
  </si>
  <si>
    <t>2 кв. 2015</t>
  </si>
  <si>
    <t xml:space="preserve">Средняя заработная плата работника ЗФ ПАО "ГМК "НН" </t>
  </si>
  <si>
    <t>за апрель 2015</t>
  </si>
  <si>
    <t>за май 2015</t>
  </si>
  <si>
    <t>за июнь 2015</t>
  </si>
  <si>
    <t>за июль 2015</t>
  </si>
  <si>
    <r>
      <t>Работники учреждений, финансируемых из краевого бюджета, 
получающие ДКВ</t>
    </r>
    <r>
      <rPr>
        <b/>
        <vertAlign val="superscript"/>
        <sz val="13"/>
        <rFont val="Times New Roman Cyr"/>
        <charset val="204"/>
      </rPr>
      <t>2)</t>
    </r>
  </si>
  <si>
    <r>
      <t>Работники учреждений, финансируемых из федерального бюджета, получающие ДКВ</t>
    </r>
    <r>
      <rPr>
        <b/>
        <vertAlign val="superscript"/>
        <sz val="13"/>
        <rFont val="Times New Roman Cyr"/>
        <charset val="204"/>
      </rPr>
      <t>2)</t>
    </r>
  </si>
  <si>
    <t>за август 2015</t>
  </si>
  <si>
    <t>3 кв. 2015</t>
  </si>
  <si>
    <t>за сентябрь 2015</t>
  </si>
  <si>
    <t>Информация о среднесписочной численности работников местного бюджета</t>
  </si>
  <si>
    <t>за октябрь 2015</t>
  </si>
  <si>
    <t>за ноябрь 2015</t>
  </si>
  <si>
    <t>на 01.01.16г.</t>
  </si>
  <si>
    <t>4 кв. 2015</t>
  </si>
  <si>
    <t>за декабрь 2015</t>
  </si>
  <si>
    <t>за январь 2016</t>
  </si>
  <si>
    <t xml:space="preserve">Средняя заработная плата работника ЗФ ПАО "ГМК "Норильский никель" </t>
  </si>
  <si>
    <t>за февраль 2016</t>
  </si>
  <si>
    <t xml:space="preserve">Заявленная потребность предприятиями и организациями в работниках </t>
  </si>
  <si>
    <t>за март 2016</t>
  </si>
  <si>
    <t>1 кв. 2016</t>
  </si>
  <si>
    <t xml:space="preserve">Стоимость минимального набора продуктов питания </t>
  </si>
  <si>
    <t>2 кв. 2016</t>
  </si>
  <si>
    <t>за апрель 2016</t>
  </si>
  <si>
    <t>за май 2016</t>
  </si>
  <si>
    <t>за июнь 2016</t>
  </si>
  <si>
    <t xml:space="preserve"> - высшее профессиональное образование</t>
  </si>
  <si>
    <t>за июль 2016</t>
  </si>
  <si>
    <t>за август 2016</t>
  </si>
  <si>
    <t>за сентябрь 2016</t>
  </si>
  <si>
    <t>3 кв. 2016</t>
  </si>
  <si>
    <t>за октябрь 2016</t>
  </si>
  <si>
    <t>за ноябрь 2016</t>
  </si>
  <si>
    <t>на 01.01.17г.</t>
  </si>
  <si>
    <t>4 кв. 2016</t>
  </si>
  <si>
    <t>за декабрь 2016</t>
  </si>
  <si>
    <t>за январь 2017</t>
  </si>
  <si>
    <t>декабрь 2016</t>
  </si>
  <si>
    <t>2017</t>
  </si>
  <si>
    <t>Торговля оптовая и розничная; ремонт автотранспортных средств и мотоциклов</t>
  </si>
  <si>
    <t>Транспортировка и хранение</t>
  </si>
  <si>
    <t>Деятельность гостиниц и предприятий общественного питания</t>
  </si>
  <si>
    <t>Деятельность в области информации и связи</t>
  </si>
  <si>
    <t>Деятельность профессиональная, научная и техническая</t>
  </si>
  <si>
    <t>Деятельность административная и сопутствующие дополнительные услуги</t>
  </si>
  <si>
    <t>Государственное управление и обеспечение военной безопасности, социальное обеспечение</t>
  </si>
  <si>
    <t>Обеспечение электрической энергией, газом и паром, кондиционирование воздуха</t>
  </si>
  <si>
    <t>Водоснабжение, водоотведение, организация сбора и утилизации отходов, деятельность по ликвидации загрязнений</t>
  </si>
  <si>
    <t>Деятельность в области здравоохранения и социальных услуг</t>
  </si>
  <si>
    <t>Деятельность в области культуры, спорта, организации досуга и развлечений</t>
  </si>
  <si>
    <t xml:space="preserve">Деятельность финансовая и страховая </t>
  </si>
  <si>
    <t>за февраль 2017</t>
  </si>
  <si>
    <t>1 кв. 2017</t>
  </si>
  <si>
    <t>за март 2017</t>
  </si>
  <si>
    <t>Деятельности по операциям с недвижимым имуществом</t>
  </si>
  <si>
    <t>за апрель 2017</t>
  </si>
  <si>
    <t>за май 2017</t>
  </si>
  <si>
    <t>2 кв. 2017</t>
  </si>
  <si>
    <t>за июнь 2017</t>
  </si>
  <si>
    <t>за июль 2017</t>
  </si>
  <si>
    <t>за август 2017</t>
  </si>
  <si>
    <t>за сентябрь 2017</t>
  </si>
  <si>
    <t>3 кв. 2017</t>
  </si>
  <si>
    <t>за октябрь 2017</t>
  </si>
  <si>
    <t>Количество ВПМ в различных категориях доходов</t>
  </si>
  <si>
    <t>Величина прожиточного минимума на душу населения (ВПМ)</t>
  </si>
  <si>
    <r>
      <t>Стоимость минимального набора продуктов питания</t>
    </r>
    <r>
      <rPr>
        <vertAlign val="superscript"/>
        <sz val="16"/>
        <rFont val="Times New Roman"/>
        <family val="1"/>
        <charset val="204"/>
      </rPr>
      <t>1)</t>
    </r>
  </si>
  <si>
    <t>Динамика курса иностранных валют и индекса потребительских цен</t>
  </si>
  <si>
    <t>за ноябрь 2017</t>
  </si>
  <si>
    <t>за декабрь 2017</t>
  </si>
  <si>
    <t>декабрь 2017</t>
  </si>
  <si>
    <t>4 кв. 2017</t>
  </si>
  <si>
    <t>2018</t>
  </si>
  <si>
    <t>за январь 2018</t>
  </si>
  <si>
    <t>Енисейский 
объединенный банк</t>
  </si>
  <si>
    <t>Численность пенсионеров всего, в т.ч.:</t>
  </si>
  <si>
    <r>
      <t>Среднесписочная численность работников крупных 
и средних организаций города</t>
    </r>
    <r>
      <rPr>
        <b/>
        <vertAlign val="superscript"/>
        <sz val="13"/>
        <rFont val="Times New Roman Cyr"/>
        <family val="1"/>
        <charset val="204"/>
      </rPr>
      <t>1)</t>
    </r>
    <r>
      <rPr>
        <b/>
        <sz val="13"/>
        <rFont val="Times New Roman Cyr"/>
        <family val="1"/>
        <charset val="204"/>
      </rPr>
      <t>,</t>
    </r>
    <r>
      <rPr>
        <b/>
        <vertAlign val="superscript"/>
        <sz val="13"/>
        <rFont val="Times New Roman Cyr"/>
        <family val="1"/>
        <charset val="204"/>
      </rPr>
      <t xml:space="preserve"> </t>
    </r>
    <r>
      <rPr>
        <b/>
        <sz val="13"/>
        <rFont val="Times New Roman Cyr"/>
        <family val="1"/>
        <charset val="204"/>
      </rPr>
      <t>из них:</t>
    </r>
  </si>
  <si>
    <r>
      <t xml:space="preserve">С р е д н и е  ц е н ы   н а  м е т а л л ы </t>
    </r>
    <r>
      <rPr>
        <sz val="16"/>
        <rFont val="Times New Roman"/>
        <family val="1"/>
        <charset val="204"/>
      </rPr>
      <t xml:space="preserve"> (по данным Лондонской биржи металлов)</t>
    </r>
  </si>
  <si>
    <t>Месяц</t>
  </si>
  <si>
    <t>Медь $/т</t>
  </si>
  <si>
    <t>Платина $/тр.унция</t>
  </si>
  <si>
    <t>Палладий $/тр.унция</t>
  </si>
  <si>
    <t>Золото $/тр.унция</t>
  </si>
  <si>
    <t>Серебро $/тр.унция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</si>
  <si>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</si>
  <si>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</si>
  <si>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</si>
  <si>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</si>
  <si>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</si>
  <si>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</si>
  <si>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</si>
  <si>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</si>
  <si>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</si>
  <si>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</si>
  <si>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</si>
  <si>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</si>
  <si>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Средняя цена</t>
  </si>
  <si>
    <r>
      <t xml:space="preserve">Никель $/т       </t>
    </r>
    <r>
      <rPr>
        <sz val="16"/>
        <rFont val="Times New Roman"/>
        <family val="1"/>
        <charset val="204"/>
      </rPr>
      <t xml:space="preserve"> </t>
    </r>
  </si>
  <si>
    <t xml:space="preserve"> +, -</t>
  </si>
  <si>
    <t>за февраль 2018</t>
  </si>
  <si>
    <t>Абонентская плата за домашний телефон</t>
  </si>
  <si>
    <t xml:space="preserve">электроэнергия </t>
  </si>
  <si>
    <t>отопление</t>
  </si>
  <si>
    <t>горячее водоснабжение</t>
  </si>
  <si>
    <t>холодное водоснабжение + канализация</t>
  </si>
  <si>
    <t>Базовый тариф, взимаемый с родителей за содержание 1-го ребенка в ДДУ</t>
  </si>
  <si>
    <t>1 кв. 2018</t>
  </si>
  <si>
    <t>за март 2018</t>
  </si>
  <si>
    <t>за апрель 2018</t>
  </si>
  <si>
    <t>Физическая
 культура и спорт</t>
  </si>
  <si>
    <t>за май 2018</t>
  </si>
  <si>
    <r>
      <t>по возрасту всего</t>
    </r>
    <r>
      <rPr>
        <b/>
        <sz val="13"/>
        <rFont val="Times New Roman Cyr"/>
        <charset val="204"/>
      </rPr>
      <t>, в т.ч.:</t>
    </r>
  </si>
  <si>
    <t>2 кв. 2018</t>
  </si>
  <si>
    <t>за июнь 2018</t>
  </si>
  <si>
    <t>руб./100 кВт/час</t>
  </si>
  <si>
    <t>МО город  Норильск</t>
  </si>
  <si>
    <t>ВСЕГО, 
в т.ч.:</t>
  </si>
  <si>
    <t>ед.</t>
  </si>
  <si>
    <t>Федеральный бюджет</t>
  </si>
  <si>
    <t>Краевой бюджет</t>
  </si>
  <si>
    <t>Местный бюджет</t>
  </si>
  <si>
    <t>Частные</t>
  </si>
  <si>
    <t xml:space="preserve"> I. Сеть учреждений:</t>
  </si>
  <si>
    <t xml:space="preserve"> - списочная численность детей, посещающих УДО</t>
  </si>
  <si>
    <t xml:space="preserve"> - численность детей, стоящих на очереди по устройству в ДУ/ в том числе старше 3-х лет</t>
  </si>
  <si>
    <t>1.2. Общеобразовательные учреждения, всего:</t>
  </si>
  <si>
    <t>в т.ч.: школа</t>
  </si>
  <si>
    <t xml:space="preserve">         лицей</t>
  </si>
  <si>
    <t xml:space="preserve">         гимназия</t>
  </si>
  <si>
    <t xml:space="preserve"> - центр информационных технологий</t>
  </si>
  <si>
    <t xml:space="preserve"> - численность учащихся</t>
  </si>
  <si>
    <t>1.3. Учреждения дополнительного образования, всего:</t>
  </si>
  <si>
    <t>1.4. Учреждения для детей с отклонениями в развитии (Краевой бюджет):</t>
  </si>
  <si>
    <t xml:space="preserve"> - КГБОУ «Норильская общеобразовательная школа-интернат»</t>
  </si>
  <si>
    <t>1</t>
  </si>
  <si>
    <t>1.5. Учреждения для детей-сирот (Краевой бюджет):</t>
  </si>
  <si>
    <t xml:space="preserve"> - численность детей, находящихся в учреждении</t>
  </si>
  <si>
    <t xml:space="preserve"> - КГБПОУ «Норильский педагогический колледж»</t>
  </si>
  <si>
    <t xml:space="preserve"> - КГБПОУ «Норильский медицинский техникум»</t>
  </si>
  <si>
    <t xml:space="preserve"> - КГБПОУ «Норильский колледж искусств»</t>
  </si>
  <si>
    <t xml:space="preserve"> - КГБПОУ «Норильский техникум промышленных технологий и сервиса»</t>
  </si>
  <si>
    <t>1.7. Высшее профессиональное образование, всего:</t>
  </si>
  <si>
    <t>1.8. Прочие, всего:</t>
  </si>
  <si>
    <t xml:space="preserve"> - МБУ «Методический центр»</t>
  </si>
  <si>
    <t>1.1. Больницы, всего:</t>
  </si>
  <si>
    <t>0</t>
  </si>
  <si>
    <t>1.2. Специализированные медицинские учреждения, всего:</t>
  </si>
  <si>
    <t xml:space="preserve"> - КГБУЗ «Норильская межрайонная детская больница» (Центральный р-н)</t>
  </si>
  <si>
    <t xml:space="preserve"> - КГБУЗ «Норильская городская больница №2» (Центральный р-н) (для больных с инфекционными заболеваниями) </t>
  </si>
  <si>
    <t>1.3. Поликлинические учреждения, всего:</t>
  </si>
  <si>
    <t xml:space="preserve"> - КГБУЗ «Норильская межрайонная поликлиника №1» (Центральный р-н)</t>
  </si>
  <si>
    <t xml:space="preserve"> - КГБУЗ «Норильская городская поликлиника №2» (р-н Талнах)</t>
  </si>
  <si>
    <t xml:space="preserve"> - КГБУЗ «Норильская городская поликлиника №3» (р-н Кайеркан)</t>
  </si>
  <si>
    <t>1.4. Прочие, всего:</t>
  </si>
  <si>
    <t xml:space="preserve"> - КГБУЗ «Красноярский краевой психоневрологический диспансер №5» (Центральный р-н)</t>
  </si>
  <si>
    <t xml:space="preserve"> - КГБУЗ «Норильская станция скорой медицинской помощи» (Центральный р-н)</t>
  </si>
  <si>
    <t xml:space="preserve"> - КГКУЗ «Красноярский краевой центр крови №2» (Центральный р-н)</t>
  </si>
  <si>
    <t xml:space="preserve"> - КГБУЗ «Красноярское краевое бюро судебно-медицинской экспертизы» (Центральный р-н)</t>
  </si>
  <si>
    <t>Культура</t>
  </si>
  <si>
    <t xml:space="preserve"> III. Сеть учреждений:</t>
  </si>
  <si>
    <t>1.1. Образовательные учреждения культуры, всего:</t>
  </si>
  <si>
    <t xml:space="preserve"> - количество учащихся школ дополнительного образования</t>
  </si>
  <si>
    <t xml:space="preserve">    - муниципальные</t>
  </si>
  <si>
    <t xml:space="preserve">    - количество посадочных мест</t>
  </si>
  <si>
    <t xml:space="preserve">    - Творческое производственное объединение культуры «Дворец культуры комбината», принадлежащее ПАО «ГМК «Норильский никель»</t>
  </si>
  <si>
    <t xml:space="preserve"> - КГБУК «Норильский Заполярный театр драмы им. Вл. Маяковского»</t>
  </si>
  <si>
    <t>1.4. МБУ «Централизованная библиотечная система», всего:</t>
  </si>
  <si>
    <t>1.5. Кинокомплексы, всего:</t>
  </si>
  <si>
    <t xml:space="preserve"> - Киноконцертный комплекс «Синема Арт Холл» (в октябре 2011 года выведен из оперативного управления МБУ «Кинокомплекс «Родина»)  </t>
  </si>
  <si>
    <t>1.6. Музеи, всего:</t>
  </si>
  <si>
    <t xml:space="preserve"> - количество экспонатов</t>
  </si>
  <si>
    <t>Спорт</t>
  </si>
  <si>
    <t>IV. Сеть учреждений:</t>
  </si>
  <si>
    <t>1.1. Спортивные учреждения, всего:</t>
  </si>
  <si>
    <t xml:space="preserve">          лыжная база «Оль-Гуль»</t>
  </si>
  <si>
    <t xml:space="preserve">          стадион «Заполярник»</t>
  </si>
  <si>
    <t xml:space="preserve">          спортивный комплекс (р-н Талнах, р-н Кайеркан)</t>
  </si>
  <si>
    <t xml:space="preserve">          дом спорта «БОКМО»</t>
  </si>
  <si>
    <t xml:space="preserve"> - количество занимающихся в спортивных муниципальных учреждениях (без учета групп на платной основе)</t>
  </si>
  <si>
    <t>Социальная защита</t>
  </si>
  <si>
    <t>1.1. В сфере социального обслуживания населения</t>
  </si>
  <si>
    <t>1.2. В сфере социальной и психолого-педагогической реабилитации детей и подростков с ограниченными возможностями</t>
  </si>
  <si>
    <t>1.3. В сфере поддержки и помощи семьям, детям и отдельным гражданам, попавшим в трудную ситуацию</t>
  </si>
  <si>
    <t>ИТОГО ПРОЧИЕ:</t>
  </si>
  <si>
    <t>1.1. МБУ «Молодежный центр»</t>
  </si>
  <si>
    <t>1.2. МАУ ДО «Норильский центр безопасности движения»</t>
  </si>
  <si>
    <t xml:space="preserve">чел. </t>
  </si>
  <si>
    <t>ВСЕГО</t>
  </si>
  <si>
    <t>за июль 2018</t>
  </si>
  <si>
    <t>Обрабатывающие производства</t>
  </si>
  <si>
    <t>за август 2018</t>
  </si>
  <si>
    <t>Сведения о численности работающих на территории Норильска</t>
  </si>
  <si>
    <t>по данным:</t>
  </si>
  <si>
    <t>ЦБ РФ</t>
  </si>
  <si>
    <t>Филиалов банков в МО г. Норильск (покупка/продажа)</t>
  </si>
  <si>
    <t>3 кв. 2018</t>
  </si>
  <si>
    <t>за сентябрь 2018</t>
  </si>
  <si>
    <t xml:space="preserve"> - Представительство Национального открытого института г. Санкт-Петербург</t>
  </si>
  <si>
    <r>
      <t>Цены на дизельное топливо и бензин в МО г. Норильск</t>
    </r>
    <r>
      <rPr>
        <b/>
        <vertAlign val="superscript"/>
        <sz val="14"/>
        <rFont val="Times New Roman"/>
        <family val="1"/>
        <charset val="204"/>
      </rPr>
      <t>1)</t>
    </r>
    <r>
      <rPr>
        <sz val="14"/>
        <rFont val="Times New Roman"/>
        <family val="1"/>
        <charset val="204"/>
      </rPr>
      <t xml:space="preserve"> </t>
    </r>
  </si>
  <si>
    <t>рублей/литр</t>
  </si>
  <si>
    <t>за октябрь 2018</t>
  </si>
  <si>
    <t xml:space="preserve">Средняя заработная плата работника местного бюджета </t>
  </si>
  <si>
    <t>за ноябрь 2018</t>
  </si>
  <si>
    <t>1) min / max</t>
  </si>
  <si>
    <t>4 кв. 2018</t>
  </si>
  <si>
    <t>за декабрь 2018</t>
  </si>
  <si>
    <t>по инвалидности всего, в т.ч.:</t>
  </si>
  <si>
    <t>за январь 2019</t>
  </si>
  <si>
    <t>обращение с ТКО</t>
  </si>
  <si>
    <t>за февраль 2019</t>
  </si>
  <si>
    <t>1 кв. 2019</t>
  </si>
  <si>
    <t>за март 2019</t>
  </si>
  <si>
    <r>
      <t xml:space="preserve"> Средняя цена продуктов питания:</t>
    </r>
    <r>
      <rPr>
        <b/>
        <vertAlign val="superscript"/>
        <sz val="13"/>
        <rFont val="Times New Roman Cyr"/>
        <charset val="204"/>
      </rPr>
      <t>1)</t>
    </r>
    <r>
      <rPr>
        <b/>
        <sz val="13"/>
        <rFont val="Times New Roman Cyr"/>
        <family val="1"/>
        <charset val="204"/>
      </rPr>
      <t xml:space="preserve">      </t>
    </r>
  </si>
  <si>
    <r>
      <t>Бытовые услуги населению:</t>
    </r>
    <r>
      <rPr>
        <b/>
        <vertAlign val="superscript"/>
        <sz val="13"/>
        <rFont val="Times New Roman Cyr"/>
        <charset val="204"/>
      </rPr>
      <t>1)</t>
    </r>
  </si>
  <si>
    <t>Уд. Вес</t>
  </si>
  <si>
    <t>Исполнение городского бюджета</t>
  </si>
  <si>
    <t>Сеть учреждений</t>
  </si>
  <si>
    <t xml:space="preserve">         центр образования</t>
  </si>
  <si>
    <t xml:space="preserve"> - КГКОУ «Норильский детский дом»</t>
  </si>
  <si>
    <t xml:space="preserve"> - Представительство НОЧУ ВО «Московский финансово-промышленный университет «Синергия»</t>
  </si>
  <si>
    <t xml:space="preserve">          дворец спорта («Арктика», «Ледовый д/с «Кайеркан»)</t>
  </si>
  <si>
    <t>за апрель 2019</t>
  </si>
  <si>
    <t>Постоянное население - всего</t>
  </si>
  <si>
    <t>за май 2019</t>
  </si>
  <si>
    <t>2 кв. 2019</t>
  </si>
  <si>
    <r>
      <t xml:space="preserve"> - ГАОУ ВО «Ленинградский государственный университет им. А.С. Пушкина», заполярный филиал</t>
    </r>
    <r>
      <rPr>
        <vertAlign val="superscript"/>
        <sz val="13"/>
        <color rgb="FFFF0000"/>
        <rFont val="Times New Roman"/>
        <family val="1"/>
        <charset val="204"/>
      </rPr>
      <t>3</t>
    </r>
  </si>
  <si>
    <t xml:space="preserve"> - КГБУЗ «Норильская межрайонная больница №1»  (ж/о Оганер)</t>
  </si>
  <si>
    <t xml:space="preserve"> - КГАУЗ «Норильская городская стоматологическая поликлиника» (Центральный р-н)</t>
  </si>
  <si>
    <t>1.2. Культурно-досуговые центры, всего:</t>
  </si>
  <si>
    <t>за июнь 2019</t>
  </si>
  <si>
    <t>Мука пшеничная (в/с)</t>
  </si>
  <si>
    <t>Хлеб пшеничный из муки 1 сорта</t>
  </si>
  <si>
    <t>Хлеб ржано-пшеничный</t>
  </si>
  <si>
    <t xml:space="preserve">Макаронные изделия </t>
  </si>
  <si>
    <t>Крупа рис</t>
  </si>
  <si>
    <t>Крупа гречневая</t>
  </si>
  <si>
    <t xml:space="preserve">Картофель </t>
  </si>
  <si>
    <t xml:space="preserve">Капуста белокочанная </t>
  </si>
  <si>
    <t xml:space="preserve">Лук репчатый </t>
  </si>
  <si>
    <t>Огурцы свежие</t>
  </si>
  <si>
    <t>Помидоры свежие</t>
  </si>
  <si>
    <t>Яблоки свежие</t>
  </si>
  <si>
    <t>Груши свежие</t>
  </si>
  <si>
    <t>Бананы свежие</t>
  </si>
  <si>
    <t>Апельсины свежие</t>
  </si>
  <si>
    <t>Говядина б/к</t>
  </si>
  <si>
    <t>Говядина н/к</t>
  </si>
  <si>
    <t>Свинина н/к</t>
  </si>
  <si>
    <t>Свинина б/к</t>
  </si>
  <si>
    <t>Куры тушками</t>
  </si>
  <si>
    <t>Яйцо куриное</t>
  </si>
  <si>
    <t>Молоко 2,5-3,2%</t>
  </si>
  <si>
    <t>Кефир</t>
  </si>
  <si>
    <t>Сметана 20 %</t>
  </si>
  <si>
    <t>Сыр твердый</t>
  </si>
  <si>
    <t>Масло животное</t>
  </si>
  <si>
    <t>Масло растительное</t>
  </si>
  <si>
    <t>Пиво (отечественное)</t>
  </si>
  <si>
    <t>Водка</t>
  </si>
  <si>
    <t>Отправка телеграмм по России (15 слов) с учетом  тарифного сбора</t>
  </si>
  <si>
    <t>1 день проживания на 1 - го человека в санатории "Заполярье"</t>
  </si>
  <si>
    <t>Дома отдыха и пансионаты города Сочи 
(1 день пребыв.)</t>
  </si>
  <si>
    <t>3 кв. 2019</t>
  </si>
  <si>
    <t>Стоимость проезда в городском общественном транспорте (автобус) по маршрутам в черте районов: Центральный; Кайеркан; Талнах</t>
  </si>
  <si>
    <t>3) Муниципальный / коммерческий (частный) общественный транспорт</t>
  </si>
  <si>
    <t>Справочно: средняя стоимость 1 проезда в городском общественном транспорте (автобус) в г. Красноярск - 25,8 руб., в Красноярском крае - 23,2 руб.</t>
  </si>
  <si>
    <t>за июль 2019</t>
  </si>
  <si>
    <t xml:space="preserve">Безвозмездные перечисления </t>
  </si>
  <si>
    <t>Контроль</t>
  </si>
  <si>
    <t>Структура гор. дохода отчетный период</t>
  </si>
  <si>
    <t>Структура гор. дохода предшествующий период</t>
  </si>
  <si>
    <t>Структура гор.дохода  ДИАГРАММА</t>
  </si>
  <si>
    <t xml:space="preserve">Налоги на имущество </t>
  </si>
  <si>
    <t>среднее значение контроль</t>
  </si>
  <si>
    <t>Контроль уд. веса (исполнеие городского бюджета)</t>
  </si>
  <si>
    <t>за август 2019</t>
  </si>
  <si>
    <t>за сентябрь 2019</t>
  </si>
  <si>
    <t xml:space="preserve"> - МБУ «Кинокомплекс «Родина»</t>
  </si>
  <si>
    <t>1.3. Театры (Краевой бюджет), всего:</t>
  </si>
  <si>
    <t xml:space="preserve"> II. Сеть учреждений (Краевой бюджет):</t>
  </si>
  <si>
    <t>1.6. Среднее профессиональное образование, всего:</t>
  </si>
  <si>
    <t>*Данные не публикуются Красноярскстатом в целях обеспечения конфиденциальности первичных статистических данных, полученных от организаций, в соответствии с Федеральным законом от 29.11.07 № 282-ФЗ (ст.4, п.5; ст.9, п.1)</t>
  </si>
  <si>
    <t>за октябрь 2019</t>
  </si>
  <si>
    <t>за ноябрь 2019</t>
  </si>
  <si>
    <r>
      <t>Численность пенсионеров состоящих на учете в Управлении Пенсионного фонда в г. Норильске</t>
    </r>
    <r>
      <rPr>
        <b/>
        <vertAlign val="superscript"/>
        <sz val="16"/>
        <rFont val="Times New Roman Cyr"/>
        <charset val="204"/>
      </rPr>
      <t>1)</t>
    </r>
  </si>
  <si>
    <t>1) В связи с созданием с 01.10.2019 г. на базе УПРФ в городе Норильске межрайонного отделения, показатель представлен с учетом получателей пенсий, зарегистрированных на территории Таймырского Долгано-Ненецкого муниципального района.</t>
  </si>
  <si>
    <t>Охрана окружающей среды</t>
  </si>
  <si>
    <t>1.2. Детские спортивные школы, всего:</t>
  </si>
  <si>
    <t>1.3. МБУ «Автохозяйство»</t>
  </si>
  <si>
    <t>1.4. МАУ «Информационный центр «Норильские новости»</t>
  </si>
  <si>
    <t>1.6. МКУ «Норильскавтодор»</t>
  </si>
  <si>
    <t>1.7. МКУ «Норильский городской архив»</t>
  </si>
  <si>
    <t>1.8. МКУ «Служба спасения»</t>
  </si>
  <si>
    <t>1.9. МКУ «Управление капитальных ремонтов и строительства»</t>
  </si>
  <si>
    <t>Средний курс за 2020 год</t>
  </si>
  <si>
    <t>Декабрь 2020</t>
  </si>
  <si>
    <t>Услуги бань у душевых (в общем зале – 2 часа)</t>
  </si>
  <si>
    <t>Стрижка волос простая женская</t>
  </si>
  <si>
    <t>Стрижка волос простая мужская</t>
  </si>
  <si>
    <t>Ремонт мужской верхней одежды</t>
  </si>
  <si>
    <t>Ремонт женской верхней одежды</t>
  </si>
  <si>
    <t>Постановка набоек, косячков, рубчиков из всех видов материалов</t>
  </si>
  <si>
    <t>Химическая чистка из тканей с содержанием натуральных, синтетических и искусственных волокон</t>
  </si>
  <si>
    <t>Ремонт стационарных телевизоров</t>
  </si>
  <si>
    <t>Ремонт бытовых холодильников компрессионного и абсорбционного типов</t>
  </si>
  <si>
    <t>Стирка прямого хлопчатобумажного и льняного белья</t>
  </si>
  <si>
    <t>Изготовление черно-белых фотоснимков для документов</t>
  </si>
  <si>
    <t>Плавательный бассейн, расценка за 1 занятие</t>
  </si>
  <si>
    <t>декабрь 2019</t>
  </si>
  <si>
    <t>2020</t>
  </si>
  <si>
    <t>за декабрь 2019</t>
  </si>
  <si>
    <t>за январь 2020</t>
  </si>
  <si>
    <t>Предоставление разговора по автоматической  междугородной телефонной  связи на расстоянии 1201-3000 км в рабочее время (1 мин).</t>
  </si>
  <si>
    <t>Предоставление разговора по автоматической междугородной телефонной связи на расстоянии 601-1200 км  в рабочее время (1 мин)</t>
  </si>
  <si>
    <t>4 кв. 2019</t>
  </si>
  <si>
    <t>за февраль 2020</t>
  </si>
  <si>
    <t>Красноярск</t>
  </si>
  <si>
    <t>за март 2020</t>
  </si>
  <si>
    <t>за апрель 2020</t>
  </si>
  <si>
    <t>1 кв. 2020</t>
  </si>
  <si>
    <r>
      <rPr>
        <b/>
        <sz val="13"/>
        <rFont val="Times New Roman Cyr"/>
        <charset val="204"/>
      </rPr>
      <t>Прибыло</t>
    </r>
    <r>
      <rPr>
        <sz val="13"/>
        <rFont val="Times New Roman Cyr"/>
        <family val="1"/>
        <charset val="204"/>
      </rPr>
      <t xml:space="preserve">
нарастающим итогом с начала года</t>
    </r>
  </si>
  <si>
    <r>
      <rPr>
        <b/>
        <sz val="13"/>
        <rFont val="Times New Roman Cyr"/>
        <charset val="204"/>
      </rPr>
      <t xml:space="preserve">Выбыло 
</t>
    </r>
    <r>
      <rPr>
        <sz val="13"/>
        <rFont val="Times New Roman Cyr"/>
        <family val="1"/>
        <charset val="204"/>
      </rPr>
      <t>нарастающим итогом с начала года</t>
    </r>
  </si>
  <si>
    <r>
      <rPr>
        <b/>
        <sz val="13"/>
        <rFont val="Times New Roman Cyr"/>
        <charset val="204"/>
      </rPr>
      <t xml:space="preserve">Миграционный прирост населения
</t>
    </r>
    <r>
      <rPr>
        <sz val="13"/>
        <rFont val="Times New Roman Cyr"/>
        <family val="1"/>
        <charset val="204"/>
      </rPr>
      <t>нарастающим итогом с начала года</t>
    </r>
  </si>
  <si>
    <r>
      <t xml:space="preserve">Родилось
</t>
    </r>
    <r>
      <rPr>
        <sz val="13"/>
        <rFont val="Times New Roman Cyr"/>
        <charset val="204"/>
      </rPr>
      <t>нарастающим итогом с начала года</t>
    </r>
  </si>
  <si>
    <r>
      <t xml:space="preserve">Умерло
</t>
    </r>
    <r>
      <rPr>
        <sz val="13"/>
        <rFont val="Times New Roman Cyr"/>
        <charset val="204"/>
      </rPr>
      <t>нарастающим итогом с начала года</t>
    </r>
  </si>
  <si>
    <r>
      <t xml:space="preserve">Количество браков, ед. 
</t>
    </r>
    <r>
      <rPr>
        <sz val="13"/>
        <rFont val="Times New Roman Cyr"/>
        <charset val="204"/>
      </rPr>
      <t>нарастающим итогом с начала года</t>
    </r>
  </si>
  <si>
    <r>
      <t>Количество разводов, ед.</t>
    </r>
    <r>
      <rPr>
        <sz val="13"/>
        <rFont val="Times New Roman Cyr"/>
        <family val="1"/>
        <charset val="204"/>
      </rPr>
      <t xml:space="preserve"> 
нарастающим итогом с начала года</t>
    </r>
  </si>
  <si>
    <r>
      <t xml:space="preserve">Естественный прирост населения
</t>
    </r>
    <r>
      <rPr>
        <sz val="13"/>
        <rFont val="Times New Roman Cyr"/>
        <charset val="204"/>
      </rPr>
      <t>нарастающим итогом с начала года</t>
    </r>
  </si>
  <si>
    <t>2) По МО г. Норильск приведены данные МКУ  "Управление жилищно-коммунального хозяйства"</t>
  </si>
  <si>
    <t>Сводный                                                      (все товары и платные услуги), в т.ч.</t>
  </si>
  <si>
    <r>
      <t xml:space="preserve">пенсии по государственному пенсионному обеспечению </t>
    </r>
    <r>
      <rPr>
        <sz val="13"/>
        <rFont val="Times New Roman Cyr"/>
        <charset val="204"/>
      </rPr>
      <t>(военнослужащие, 
гос. служащие, пострадавшие в результате радиационных или технологических катастроф, дети-инвалиды до 18 лет, социальные пенсии), всего</t>
    </r>
  </si>
  <si>
    <t>за май 2020</t>
  </si>
  <si>
    <t>1) По данным  МКУ "Управление потребительского рынка и услуг"</t>
  </si>
  <si>
    <t xml:space="preserve">1) По данным Красноярскстата </t>
  </si>
  <si>
    <t>2 кв. 2020</t>
  </si>
  <si>
    <t>за июнь 2020</t>
  </si>
  <si>
    <t>за июль 2020</t>
  </si>
  <si>
    <t>Динамика индекса потребительских цен по Красноярскому краю (к декабрю предыдущего года), %</t>
  </si>
  <si>
    <t>* отчетный месяц к предыдущему</t>
  </si>
  <si>
    <t>по случаю потери кормильца (трудовые)</t>
  </si>
  <si>
    <t>за август 2020</t>
  </si>
  <si>
    <t>1.11. МКУ «Управление потребительского рынка и услуг»</t>
  </si>
  <si>
    <t>1.12. МКУ «Управление жилищно-коммунального хозяйства»</t>
  </si>
  <si>
    <t>1.13. МКУ «Управление земельных и имущественных отношений»</t>
  </si>
  <si>
    <t>за сентябрь 2020</t>
  </si>
  <si>
    <t>3 кв. 2020</t>
  </si>
  <si>
    <t xml:space="preserve">  Динамика индекса потребительских цен по Российской Федерации (период с начала отчетного года к соответствующему периоду предыдущего года), %</t>
  </si>
  <si>
    <r>
      <t>Сводный                                                     
 (все товары и платные услуги)</t>
    </r>
    <r>
      <rPr>
        <sz val="12"/>
        <rFont val="Times New Roman"/>
        <family val="1"/>
        <charset val="204"/>
      </rPr>
      <t>, в т.ч.</t>
    </r>
  </si>
  <si>
    <t xml:space="preserve">    Динамика индекса потребительских цен по Красноярскому краю (период с начала отчетного года к соответствующему периоду предыдущего года), %</t>
  </si>
  <si>
    <t>Сводный                                                      
(все товары и платные услуги)</t>
  </si>
  <si>
    <t>за октябрь 2020</t>
  </si>
  <si>
    <t>за ноябрь 2020</t>
  </si>
  <si>
    <t>Росбанк</t>
  </si>
  <si>
    <t>Справочно: ЗФ ПАО "ГМК "Норильский никель"</t>
  </si>
  <si>
    <t xml:space="preserve">  Деятельность в области культуры, спорта, организации досуга и развлечений</t>
  </si>
  <si>
    <t>Администрация города Норильска, Аппараты управлений 
Администрации города Норильска</t>
  </si>
  <si>
    <t>Структурные подразделения (без аппаратов):</t>
  </si>
  <si>
    <t xml:space="preserve"> - Управление по делам культуры и искусства</t>
  </si>
  <si>
    <t xml:space="preserve"> Прочие:</t>
  </si>
  <si>
    <t xml:space="preserve"> - Управление по спорту</t>
  </si>
  <si>
    <t xml:space="preserve"> - Управление общего и дошкольного образования</t>
  </si>
  <si>
    <t>за декабрь 2020</t>
  </si>
  <si>
    <t>71,33 / 79,33</t>
  </si>
  <si>
    <t>86,83 / 94,83</t>
  </si>
  <si>
    <t>73,62 / 74,69</t>
  </si>
  <si>
    <t>89,70 / 90,76</t>
  </si>
  <si>
    <t>декабрь 2020</t>
  </si>
  <si>
    <t>72,12 / 75,87</t>
  </si>
  <si>
    <t>88,20 / 91,99</t>
  </si>
  <si>
    <t>4 кв. 2020</t>
  </si>
  <si>
    <t>Январь 2021</t>
  </si>
  <si>
    <t>2021</t>
  </si>
  <si>
    <t>Средний курс за 2021 год</t>
  </si>
  <si>
    <t>Декабрь 2021</t>
  </si>
  <si>
    <t>Ноябрь 2021</t>
  </si>
  <si>
    <t>Октябрь 2021</t>
  </si>
  <si>
    <t>Сентябрь 2021</t>
  </si>
  <si>
    <t>Август 2021</t>
  </si>
  <si>
    <t>Июль 2021</t>
  </si>
  <si>
    <t>Июнь 2021</t>
  </si>
  <si>
    <t>Май 2021</t>
  </si>
  <si>
    <t>Апрель 2021</t>
  </si>
  <si>
    <t>Март 2021</t>
  </si>
  <si>
    <t>Февраль 2021</t>
  </si>
  <si>
    <t>за январь 2021</t>
  </si>
  <si>
    <t>72,60 / 76,36</t>
  </si>
  <si>
    <t>88,79 / 92,56</t>
  </si>
  <si>
    <t>70,19 / 78,06</t>
  </si>
  <si>
    <t>87,06 / 94,63</t>
  </si>
  <si>
    <t>8 (903) 989-35-35 работают с 16 до 20</t>
  </si>
  <si>
    <t>34-80-92; 36-04-90</t>
  </si>
  <si>
    <t>https://distant-tusur.ru/?utm_source=yandex&amp;utm_medium=search&amp;utm_campaign=search_Russia3&amp;yclid=6937681846407821588</t>
  </si>
  <si>
    <t>38-32-38</t>
  </si>
  <si>
    <t>в т.ч.: Центральная городская библиотека</t>
  </si>
  <si>
    <t xml:space="preserve">         филиалы Центральной городской библиотеки</t>
  </si>
  <si>
    <t>1.5. МАУ «Центр развития туризма»</t>
  </si>
  <si>
    <t>1.10. МКУ «Управление муниципального закупок»</t>
  </si>
  <si>
    <t>73,75 / 74,87</t>
  </si>
  <si>
    <t>89,74 / 90,94</t>
  </si>
  <si>
    <t>71,32 / 78,32</t>
  </si>
  <si>
    <t>86,89 / 93,89</t>
  </si>
  <si>
    <t>73,87 / 74,84</t>
  </si>
  <si>
    <t>89,51 / 90,45</t>
  </si>
  <si>
    <t>72,49 / 76,24</t>
  </si>
  <si>
    <t>88,02 / 91,80</t>
  </si>
  <si>
    <t>за февраль 2021</t>
  </si>
  <si>
    <t>74,23 / 77,98</t>
  </si>
  <si>
    <t>88,91 / 92,68</t>
  </si>
  <si>
    <t>71,25 / 78,25</t>
  </si>
  <si>
    <t>85,25 / 92,25</t>
  </si>
  <si>
    <t>74,05 / 75,02</t>
  </si>
  <si>
    <t>88,35 / 89,30</t>
  </si>
  <si>
    <t>т.3210 Стеблева Наталья Николаевна</t>
  </si>
  <si>
    <t>т.3255 Мыльникова Анна Станиславовна</t>
  </si>
  <si>
    <t>Настенко Светлана Геннадьевна т.2832</t>
  </si>
  <si>
    <t>Сорокина Ирина Михайловна т.2831</t>
  </si>
  <si>
    <t>ГЦК+КДЦ Юбилейный+КДЦ Высоцкий</t>
  </si>
  <si>
    <t>Моисеева Елена Анатольевна т.2833</t>
  </si>
  <si>
    <t>1 кв. 2021</t>
  </si>
  <si>
    <t>за март 2021</t>
  </si>
  <si>
    <t>4) В среднем с начала отчетного года</t>
  </si>
  <si>
    <r>
      <t>Фактическая оплата родителями содержания 1-го ребенка в ДДУ</t>
    </r>
    <r>
      <rPr>
        <vertAlign val="superscript"/>
        <sz val="13"/>
        <rFont val="Times New Roman Cyr"/>
        <charset val="204"/>
      </rPr>
      <t>4)</t>
    </r>
  </si>
  <si>
    <t>Доля фактической оплаты родителями содержания 1-го ребенка в ДДУ в общей себестоимости</t>
  </si>
  <si>
    <r>
      <t xml:space="preserve">Себестоимость  на содержание 1-го ребенка в ДДУ </t>
    </r>
    <r>
      <rPr>
        <vertAlign val="superscript"/>
        <sz val="13"/>
        <rFont val="Times New Roman Cyr"/>
        <charset val="204"/>
      </rPr>
      <t>4)</t>
    </r>
  </si>
  <si>
    <t>72,62 / 76,39</t>
  </si>
  <si>
    <t>86,74 / 90,51</t>
  </si>
  <si>
    <t>75,62 / 76,65</t>
  </si>
  <si>
    <t>90,46 / 91,53</t>
  </si>
  <si>
    <t>за апрель 2021</t>
  </si>
  <si>
    <t>72,73 / 79,73</t>
  </si>
  <si>
    <t>87,54 / 94,54</t>
  </si>
  <si>
    <t>за май 2021</t>
  </si>
  <si>
    <t>72,09 / 75,84</t>
  </si>
  <si>
    <t>87,94 / 91,71</t>
  </si>
  <si>
    <t>71,56 / 78,56</t>
  </si>
  <si>
    <t>87,21 / 94,23</t>
  </si>
  <si>
    <t>73,49 / 74,29</t>
  </si>
  <si>
    <t>89,43 / 90,28</t>
  </si>
  <si>
    <t>70,70 / 74,45</t>
  </si>
  <si>
    <t>85,50 / 89,27</t>
  </si>
  <si>
    <t>70,57 / 76,57</t>
  </si>
  <si>
    <t>85,70 / 91,71</t>
  </si>
  <si>
    <t>72,06 / 72,95</t>
  </si>
  <si>
    <t>86,92 / 87,86</t>
  </si>
  <si>
    <t xml:space="preserve">т.3210 Стеблева Наталья Николаевна </t>
  </si>
  <si>
    <t xml:space="preserve">т.3210 Стеблева Наталья Николаевна  </t>
  </si>
  <si>
    <t xml:space="preserve">т.3215 Похабова Ирина Анатольевна </t>
  </si>
  <si>
    <t>(т.22-59-72)</t>
  </si>
  <si>
    <r>
      <t xml:space="preserve"> - Представительство колледжа экономики и управления г. Санкт-Петербург («Национальный открытый институт г. Санкт-Петербург»)</t>
    </r>
    <r>
      <rPr>
        <sz val="11"/>
        <color theme="1"/>
        <rFont val="Calibri"/>
        <family val="2"/>
        <charset val="204"/>
        <scheme val="minor"/>
      </rPr>
      <t/>
    </r>
  </si>
  <si>
    <t xml:space="preserve"> - МБУ «Музейно-выставочный комплекс «Музей Норильска»</t>
  </si>
  <si>
    <t>V. Сеть учреждений:</t>
  </si>
  <si>
    <t xml:space="preserve"> - КГБУ СО «КЦСОН» Центральный» (краевой бюджет)</t>
  </si>
  <si>
    <t xml:space="preserve">  - КГБУ СО «Реабилитационный центр для детей «Виктория» (краевой бюджет)</t>
  </si>
  <si>
    <t xml:space="preserve"> -  КГБУ СО «Центр семьи «Норильский» (краевой бюджет)</t>
  </si>
  <si>
    <t>1.4. МКУ «Управление социальной политики»</t>
  </si>
  <si>
    <t xml:space="preserve"> - количество детей, обучившихся по направлению водитель автотранспортных средств</t>
  </si>
  <si>
    <t>1.14. МКУ «Обеспечивающий комплекс учреждений общего и дошкольного образования»</t>
  </si>
  <si>
    <t>1.15. МКУ «Обеспечивающий комплекс учреждений культуры»</t>
  </si>
  <si>
    <t>1.16. МКУ «Обеспечивающий комплекс учреждений спорта»</t>
  </si>
  <si>
    <t>2 кв. 2021</t>
  </si>
  <si>
    <t>за июнь 2021</t>
  </si>
  <si>
    <r>
      <t>Дудинка</t>
    </r>
    <r>
      <rPr>
        <b/>
        <vertAlign val="superscript"/>
        <sz val="13"/>
        <rFont val="Times New Roman"/>
        <family val="1"/>
        <charset val="204"/>
      </rPr>
      <t>2)</t>
    </r>
  </si>
  <si>
    <t>за июль 2021</t>
  </si>
  <si>
    <t>71,05 / 74,78</t>
  </si>
  <si>
    <t>84,56 / 88,30</t>
  </si>
  <si>
    <t>73,36 / 74,30</t>
  </si>
  <si>
    <t>86,88 / 87,85</t>
  </si>
  <si>
    <t>71,22 / 77,22</t>
  </si>
  <si>
    <t>84,44 / 90,44</t>
  </si>
  <si>
    <r>
      <t>Стоимость проезда в городском общественном транспорте (автобус) по межрайонным маршрутам</t>
    </r>
    <r>
      <rPr>
        <vertAlign val="superscript"/>
        <sz val="13"/>
        <rFont val="Times New Roman Cyr"/>
        <charset val="204"/>
      </rPr>
      <t>3)</t>
    </r>
  </si>
  <si>
    <t>за август 2021</t>
  </si>
  <si>
    <t>70,00 / 76,00</t>
  </si>
  <si>
    <t>83,38 / 89,38</t>
  </si>
  <si>
    <t>73,06 / 73,93</t>
  </si>
  <si>
    <t>86,20 / 87,13</t>
  </si>
  <si>
    <r>
      <t>Тарифы для населения на жилищно-коммунальное хозяйство</t>
    </r>
    <r>
      <rPr>
        <b/>
        <vertAlign val="superscript"/>
        <sz val="13"/>
        <rFont val="Times New Roman"/>
        <family val="1"/>
        <charset val="204"/>
      </rPr>
      <t>2),5)</t>
    </r>
  </si>
  <si>
    <t>3 кв. 2021</t>
  </si>
  <si>
    <t>69,57 / 75,57</t>
  </si>
  <si>
    <t>82,57 / 88,57</t>
  </si>
  <si>
    <t>72,51 / 73,31</t>
  </si>
  <si>
    <t>85,47 / 86,31</t>
  </si>
  <si>
    <t xml:space="preserve"> - численность занимающихся</t>
  </si>
  <si>
    <t>С февраля 21 в стадии ликвидации</t>
  </si>
  <si>
    <r>
      <t xml:space="preserve"> - АНО «Учебный центр в городе Норильске» (является представителем ФГАОУ ВО «Тюменский государственный университет»)</t>
    </r>
    <r>
      <rPr>
        <vertAlign val="superscript"/>
        <sz val="13"/>
        <color rgb="FFFF0000"/>
        <rFont val="Times New Roman"/>
        <family val="1"/>
        <charset val="204"/>
      </rPr>
      <t>4</t>
    </r>
  </si>
  <si>
    <t>от 372 руб. 
до 2 728 руб.</t>
  </si>
  <si>
    <t>2) По МО г. Дудинка информация приведена по состоянию на 01.07.2021 г.</t>
  </si>
  <si>
    <t>5) По МО г. Дудинка информация приведена по состоянию на 01.07.2021 г.</t>
  </si>
  <si>
    <t>за сентябрь 2021</t>
  </si>
  <si>
    <t>за октябрь 2021</t>
  </si>
  <si>
    <t>69,47 / 73,21</t>
  </si>
  <si>
    <t>80,90 / 84,59</t>
  </si>
  <si>
    <t>70,90 / 71,68</t>
  </si>
  <si>
    <t>82,31 / 83,14</t>
  </si>
  <si>
    <t>68,71 / 74,71</t>
  </si>
  <si>
    <t>79,81 / 85,81</t>
  </si>
  <si>
    <t>за ноябрь 2021</t>
  </si>
  <si>
    <t>52,2 / 53,0</t>
  </si>
  <si>
    <t>71,12 / 74,87</t>
  </si>
  <si>
    <t>81,38 / 85,13</t>
  </si>
  <si>
    <t>69,25 / 75,25</t>
  </si>
  <si>
    <t>80,05 / 86,05</t>
  </si>
  <si>
    <t>72,41 / 73,38</t>
  </si>
  <si>
    <t>82,52 / 83,50</t>
  </si>
  <si>
    <t xml:space="preserve">Сельское, лесное хозяйство, охота, рыболовство и рыбоводство </t>
  </si>
  <si>
    <t xml:space="preserve"> На 01.01.22 г.</t>
  </si>
  <si>
    <t>На 01.01.22 г.</t>
  </si>
  <si>
    <t>4 кв. 2021</t>
  </si>
  <si>
    <t>декабрь 2021</t>
  </si>
  <si>
    <r>
      <rPr>
        <b/>
        <sz val="12"/>
        <rFont val="Times New Roman"/>
        <family val="1"/>
        <charset val="204"/>
      </rPr>
      <t xml:space="preserve">(6) </t>
    </r>
    <r>
      <rPr>
        <sz val="12"/>
        <rFont val="Times New Roman"/>
        <family val="1"/>
        <charset val="204"/>
      </rPr>
      <t>Постановлением Администрации города Норильска от 25.06.2021г. №313 создано МКУ «Управление экологии».</t>
    </r>
  </si>
  <si>
    <r>
      <rPr>
        <b/>
        <sz val="12"/>
        <rFont val="Times New Roman"/>
        <family val="1"/>
        <charset val="204"/>
      </rPr>
      <t xml:space="preserve">(5) </t>
    </r>
    <r>
      <rPr>
        <sz val="12"/>
        <rFont val="Times New Roman"/>
        <family val="1"/>
        <charset val="204"/>
      </rPr>
      <t>Рост данных показателей по состоянию на 01.01.2022 года связан с тем, что на начало 2021 года, в связи с неблагоприятной санитарно-эпидемиологической обстановкой, действовали ограничения на посещение учреждений и мероприятий.</t>
    </r>
  </si>
  <si>
    <r>
      <rPr>
        <b/>
        <sz val="12"/>
        <rFont val="Times New Roman"/>
        <family val="1"/>
        <charset val="204"/>
      </rPr>
      <t xml:space="preserve">(4) </t>
    </r>
    <r>
      <rPr>
        <sz val="12"/>
        <rFont val="Times New Roman"/>
        <family val="1"/>
        <charset val="204"/>
      </rPr>
      <t>Представительство Томского государственного университета систем управления и радиоэлектроники больше не осуществляет деятельность на территории города (прием документов происходит в онлайн режиме).</t>
    </r>
  </si>
  <si>
    <r>
      <rPr>
        <b/>
        <sz val="12"/>
        <rFont val="Times New Roman"/>
        <family val="1"/>
        <charset val="204"/>
      </rPr>
      <t xml:space="preserve">(3) </t>
    </r>
    <r>
      <rPr>
        <sz val="12"/>
        <rFont val="Times New Roman"/>
        <family val="1"/>
        <charset val="204"/>
      </rPr>
      <t>АНО «Учебный центр в городе Норильске» ликвидирован в 2021 году.</t>
    </r>
  </si>
  <si>
    <r>
      <t>(2)</t>
    </r>
    <r>
      <rPr>
        <sz val="12"/>
        <rFont val="Times New Roman"/>
        <family val="1"/>
        <charset val="204"/>
      </rPr>
      <t xml:space="preserve"> ФГБОУ ВО «Норильский государственный индустриальный институт» переименован в  ФГБОУ  ВО «Заполярный государственный университет им. Н.М. Федоровского» с 15.09.2021г.</t>
    </r>
  </si>
  <si>
    <r>
      <rPr>
        <b/>
        <sz val="12"/>
        <rFont val="Times New Roman"/>
        <family val="1"/>
        <charset val="204"/>
      </rPr>
      <t>(1)</t>
    </r>
    <r>
      <rPr>
        <sz val="12"/>
        <rFont val="Times New Roman"/>
        <family val="1"/>
        <charset val="204"/>
      </rPr>
      <t xml:space="preserve"> В 2021 году МБОУ «Средняя школа № 29» реорганизовано путем присоединения к нему МБОУ «Школа-интернат № 2».</t>
    </r>
  </si>
  <si>
    <r>
      <t xml:space="preserve">1.17. МКУ «Управление экологии» </t>
    </r>
    <r>
      <rPr>
        <b/>
        <vertAlign val="superscript"/>
        <sz val="13"/>
        <color rgb="FF7030A0"/>
        <rFont val="Times New Roman"/>
        <family val="1"/>
        <charset val="204"/>
      </rPr>
      <t>6</t>
    </r>
  </si>
  <si>
    <t xml:space="preserve"> - количество посетителей клубных формирований</t>
  </si>
  <si>
    <r>
      <t xml:space="preserve"> - количество посещений учреждений музейного типа </t>
    </r>
    <r>
      <rPr>
        <vertAlign val="superscript"/>
        <sz val="13"/>
        <color rgb="FF7030A0"/>
        <rFont val="Times New Roman"/>
        <family val="1"/>
        <charset val="204"/>
      </rPr>
      <t>5</t>
    </r>
  </si>
  <si>
    <r>
      <t xml:space="preserve">    - количество зрителей</t>
    </r>
    <r>
      <rPr>
        <b/>
        <sz val="13"/>
        <color rgb="FF7030A0"/>
        <rFont val="Times New Roman"/>
        <family val="1"/>
        <charset val="204"/>
      </rPr>
      <t xml:space="preserve"> </t>
    </r>
    <r>
      <rPr>
        <b/>
        <vertAlign val="superscript"/>
        <sz val="13"/>
        <color rgb="FF7030A0"/>
        <rFont val="Times New Roman"/>
        <family val="1"/>
        <charset val="204"/>
      </rPr>
      <t>5</t>
    </r>
  </si>
  <si>
    <r>
      <t xml:space="preserve">    - количество киносеансов </t>
    </r>
    <r>
      <rPr>
        <vertAlign val="superscript"/>
        <sz val="13"/>
        <color rgb="FF7030A0"/>
        <rFont val="Times New Roman"/>
        <family val="1"/>
        <charset val="204"/>
      </rPr>
      <t>5</t>
    </r>
  </si>
  <si>
    <r>
      <t xml:space="preserve"> - количество посетителей учреждений библиотечной деятельности </t>
    </r>
    <r>
      <rPr>
        <vertAlign val="superscript"/>
        <sz val="12"/>
        <color rgb="FF7030A0"/>
        <rFont val="Times New Roman"/>
        <family val="1"/>
        <charset val="204"/>
      </rPr>
      <t>5</t>
    </r>
  </si>
  <si>
    <r>
      <t xml:space="preserve">    - количество киносеансов / зрителей </t>
    </r>
    <r>
      <rPr>
        <vertAlign val="superscript"/>
        <sz val="13"/>
        <rFont val="Times New Roman"/>
        <family val="1"/>
        <charset val="204"/>
      </rPr>
      <t>5</t>
    </r>
  </si>
  <si>
    <r>
      <t xml:space="preserve">    - количество посетителей культурно-досуговых мероприятий </t>
    </r>
    <r>
      <rPr>
        <vertAlign val="superscript"/>
        <sz val="13"/>
        <rFont val="Times New Roman"/>
        <family val="1"/>
        <charset val="204"/>
      </rPr>
      <t>5</t>
    </r>
  </si>
  <si>
    <r>
      <t xml:space="preserve"> - Представительство Томского государственного университета систем управления и радиоэлектроники </t>
    </r>
    <r>
      <rPr>
        <vertAlign val="superscript"/>
        <sz val="13"/>
        <color rgb="FFFF0000"/>
        <rFont val="Times New Roman"/>
        <family val="1"/>
        <charset val="204"/>
      </rPr>
      <t>4</t>
    </r>
  </si>
  <si>
    <r>
      <t xml:space="preserve"> - ФГБОУ ВО «Заполярный государственный университет им. Н.М. Федоровского»</t>
    </r>
    <r>
      <rPr>
        <vertAlign val="superscript"/>
        <sz val="13"/>
        <color rgb="FFFF0000"/>
        <rFont val="Times New Roman"/>
        <family val="1"/>
        <charset val="204"/>
      </rPr>
      <t>2</t>
    </r>
  </si>
  <si>
    <r>
      <t xml:space="preserve"> - АНО «Учебный центр в городе Норильске» (является представителем БПОУ ОО «Омский авиационный колледж имени Н.Е.Жуковского», осуществлял функции приемной комиссии)</t>
    </r>
    <r>
      <rPr>
        <vertAlign val="superscript"/>
        <sz val="13"/>
        <color rgb="FFFF0000"/>
        <rFont val="Times New Roman"/>
        <family val="1"/>
        <charset val="204"/>
      </rPr>
      <t>3</t>
    </r>
  </si>
  <si>
    <r>
      <t xml:space="preserve"> - «Политехнический колледж» ФГБОУ ВО («Заполярный государственный университет им. Н.М. Федоровского»)</t>
    </r>
    <r>
      <rPr>
        <vertAlign val="superscript"/>
        <sz val="13"/>
        <color rgb="FFFF0000"/>
        <rFont val="Times New Roman"/>
        <family val="1"/>
        <charset val="204"/>
      </rPr>
      <t>2</t>
    </r>
  </si>
  <si>
    <r>
      <t xml:space="preserve">         школа-интернат</t>
    </r>
    <r>
      <rPr>
        <vertAlign val="superscript"/>
        <sz val="13"/>
        <color rgb="FF7030A0"/>
        <rFont val="Times New Roman"/>
        <family val="1"/>
        <charset val="204"/>
      </rPr>
      <t>1</t>
    </r>
  </si>
  <si>
    <t>1.1. Учреждения дошкольного образования, всего:</t>
  </si>
  <si>
    <r>
      <t>Справочно: По итогам 2021 г. среднесписочная численность работников по полному кругу организаций и предприятий составила 93 721 чел (сумма среднесписочной численности работников занятых в крупных и средних организациях - 79 078 чел. и численности работников СМП -</t>
    </r>
    <r>
      <rPr>
        <b/>
        <i/>
        <sz val="13"/>
        <color theme="1"/>
        <rFont val="Times New Roman Cyr"/>
        <charset val="204"/>
      </rPr>
      <t xml:space="preserve"> 14 643 чел.</t>
    </r>
    <r>
      <rPr>
        <b/>
        <i/>
        <sz val="13"/>
        <rFont val="Times New Roman Cyr"/>
        <charset val="204"/>
      </rPr>
      <t>)</t>
    </r>
  </si>
  <si>
    <t>Декабрь
2021</t>
  </si>
  <si>
    <t>71,92 / 75,73</t>
  </si>
  <si>
    <t>71,13 / 77,17</t>
  </si>
  <si>
    <t>73,28 / 74,18</t>
  </si>
  <si>
    <t>81,56 / 85,40</t>
  </si>
  <si>
    <t>80,52 / 86,57</t>
  </si>
  <si>
    <t>82,91 / 83,82</t>
  </si>
  <si>
    <t>за декабрь 2021</t>
  </si>
  <si>
    <t xml:space="preserve">Динамика индекса потребительских цен по Российской Федерации (к декабрю предыдущего года), % </t>
  </si>
  <si>
    <t>Таймырский Долгано-Ненецкий муницип. Район</t>
  </si>
  <si>
    <t>На
01.01.2022</t>
  </si>
  <si>
    <t xml:space="preserve">МО город  Норильск </t>
  </si>
  <si>
    <t>за январь 2022</t>
  </si>
  <si>
    <t>2022</t>
  </si>
  <si>
    <t>52,3 / 52,5</t>
  </si>
  <si>
    <t>53,3 / 54,5</t>
  </si>
  <si>
    <t>61,3 / 61,5</t>
  </si>
  <si>
    <t>Январь 2022</t>
  </si>
  <si>
    <t>74,56 / 78,64</t>
  </si>
  <si>
    <t>84,62 / 88,74</t>
  </si>
  <si>
    <t>2022*</t>
  </si>
  <si>
    <t>76,04 / 77,13</t>
  </si>
  <si>
    <t>86,14 / 87,26</t>
  </si>
  <si>
    <t>72,72 / 79,72</t>
  </si>
  <si>
    <t>83,00 / 90,00</t>
  </si>
  <si>
    <t xml:space="preserve">                                                </t>
  </si>
  <si>
    <t>51,6 / 53,0</t>
  </si>
  <si>
    <t>53,5 / 55,0</t>
  </si>
  <si>
    <t>ежеквартальная информация, чел.</t>
  </si>
  <si>
    <t>Февраль 2022</t>
  </si>
  <si>
    <t>Средний курс за 2022 год</t>
  </si>
  <si>
    <t>76,61 / 82,01</t>
  </si>
  <si>
    <t>86,98 / 92,65</t>
  </si>
  <si>
    <t>75,52 / 87,67</t>
  </si>
  <si>
    <t>85,44 / 98,52</t>
  </si>
  <si>
    <t>76,98 / 81,02</t>
  </si>
  <si>
    <t>87,24 / 91,21</t>
  </si>
  <si>
    <t>за февраль 2022</t>
  </si>
  <si>
    <t>к декабрю 2021 г., %</t>
  </si>
  <si>
    <t>59,6 / 61,0</t>
  </si>
  <si>
    <t>Отклонение
 01.04.22 г./ 01.04.21 г., +, -</t>
  </si>
  <si>
    <t xml:space="preserve"> На 01.04.21 г.</t>
  </si>
  <si>
    <t xml:space="preserve"> На 01.04.22 г.</t>
  </si>
  <si>
    <t>На 01.04.22 г.</t>
  </si>
  <si>
    <t xml:space="preserve">На 01.04.22 г. </t>
  </si>
  <si>
    <t>Д е м о г р а ф и я</t>
  </si>
  <si>
    <r>
      <t>МО город Норильск</t>
    </r>
    <r>
      <rPr>
        <b/>
        <vertAlign val="superscript"/>
        <sz val="13"/>
        <rFont val="Times New Roman Cyr"/>
        <charset val="204"/>
      </rPr>
      <t>1)</t>
    </r>
  </si>
  <si>
    <r>
      <t>Таймырский Долгано-Ненецкий муниципальный район</t>
    </r>
    <r>
      <rPr>
        <b/>
        <vertAlign val="superscript"/>
        <sz val="13"/>
        <rFont val="Times New Roman Cyr"/>
        <charset val="204"/>
      </rPr>
      <t>1)</t>
    </r>
  </si>
  <si>
    <t>1 кв. 2022</t>
  </si>
  <si>
    <t>Январь-декабрь 2021</t>
  </si>
  <si>
    <t>Март
2022</t>
  </si>
  <si>
    <t>Март
2021</t>
  </si>
  <si>
    <t>за март 2022</t>
  </si>
  <si>
    <r>
      <t>44 / 50</t>
    </r>
    <r>
      <rPr>
        <vertAlign val="superscript"/>
        <sz val="13"/>
        <rFont val="Times New Roman Cyr"/>
        <charset val="204"/>
      </rPr>
      <t>3)</t>
    </r>
  </si>
  <si>
    <t>113,7 / 100</t>
  </si>
  <si>
    <t>50,2 / 52,0</t>
  </si>
  <si>
    <t>57,4 / 60,0</t>
  </si>
  <si>
    <t>56,4 / 57,0</t>
  </si>
  <si>
    <t>58,5 / 59,0</t>
  </si>
  <si>
    <t>70,7 / 73,0</t>
  </si>
  <si>
    <t>Март 2022</t>
  </si>
  <si>
    <t>100,65 / 121,27</t>
  </si>
  <si>
    <t>109,09 / 132,82</t>
  </si>
  <si>
    <t>93,10 / 131,66</t>
  </si>
  <si>
    <t>98,90 / 141,70</t>
  </si>
  <si>
    <t>97,95 / 120,66</t>
  </si>
  <si>
    <t>104,69 / 130,29</t>
  </si>
  <si>
    <t>*</t>
  </si>
  <si>
    <t>4 685/176</t>
  </si>
  <si>
    <t>2297 / 0</t>
  </si>
  <si>
    <t>реорганизация путем присоединения к КГКУЗ "Красноярский краевой центр крови №1" филиал по городу Норильску</t>
  </si>
  <si>
    <t>894/28 503</t>
  </si>
  <si>
    <t>778 / 13 991</t>
  </si>
  <si>
    <t>1. 3010 Ногина Елена Владимировна</t>
  </si>
  <si>
    <t>т. 3008 Роженцова Анна Викторовна</t>
  </si>
  <si>
    <t>тел. 46-75-03 , 46-51-13</t>
  </si>
  <si>
    <t>На 01.05.21 г.</t>
  </si>
  <si>
    <t>На 01.05.22 г.</t>
  </si>
  <si>
    <t>Отклонение 
01.05.22 г./ 01.05.21 г, +, -</t>
  </si>
  <si>
    <t>МО город Норильск</t>
  </si>
  <si>
    <r>
      <t>На 01.01.22 г.</t>
    </r>
    <r>
      <rPr>
        <b/>
        <vertAlign val="superscript"/>
        <sz val="13"/>
        <rFont val="Times New Roman Cyr"/>
        <charset val="204"/>
      </rPr>
      <t>1)</t>
    </r>
  </si>
  <si>
    <r>
      <t>На 01.05.21 г.</t>
    </r>
    <r>
      <rPr>
        <b/>
        <vertAlign val="superscript"/>
        <sz val="13"/>
        <rFont val="Times New Roman Cyr"/>
        <charset val="204"/>
      </rPr>
      <t>2)</t>
    </r>
  </si>
  <si>
    <r>
      <t>На 01.05.22 г.</t>
    </r>
    <r>
      <rPr>
        <b/>
        <vertAlign val="superscript"/>
        <sz val="13"/>
        <rFont val="Times New Roman Cyr"/>
        <charset val="204"/>
      </rPr>
      <t>2)</t>
    </r>
  </si>
  <si>
    <t>2) По данным территориального отдела Агенства записи актов гражданского состояния</t>
  </si>
  <si>
    <t>Отклонение                                март 2022 / март 2021</t>
  </si>
  <si>
    <t>Апрель
2021</t>
  </si>
  <si>
    <t>Апрель
2022</t>
  </si>
  <si>
    <t>Отклонение 
апрель 2022 / апрель 2021</t>
  </si>
  <si>
    <t>На
01.05.2021</t>
  </si>
  <si>
    <t>На
01.05.2022</t>
  </si>
  <si>
    <t>Отклонение                                    01.05.22 г. / 01.05.21 г.</t>
  </si>
  <si>
    <r>
      <t>Таймырский
Долгано-Ненецкий муницип. Район</t>
    </r>
    <r>
      <rPr>
        <b/>
        <vertAlign val="superscript"/>
        <sz val="13"/>
        <rFont val="Times New Roman Cyr"/>
        <charset val="204"/>
      </rPr>
      <t>1)</t>
    </r>
  </si>
  <si>
    <t xml:space="preserve">1)  Ежеквартальная информация по данным Таймырского Долгано-Ненецкого муниципального района. </t>
  </si>
  <si>
    <t>Отклонение 
01.05.22 / 01.05.21, 
+, -</t>
  </si>
  <si>
    <t>На 01.05.2022 г.</t>
  </si>
  <si>
    <t>На 01.05.2021 г.</t>
  </si>
  <si>
    <t>за апрель 2022</t>
  </si>
  <si>
    <t>За апрель 2021 г.</t>
  </si>
  <si>
    <t>За апрель 2022 г.</t>
  </si>
  <si>
    <t>6) По МО г. Дудинка информация приведена по состоянию на 01.04.2022 г.</t>
  </si>
  <si>
    <r>
      <t>Детское дошкольное учреждение:</t>
    </r>
    <r>
      <rPr>
        <b/>
        <vertAlign val="superscript"/>
        <sz val="13"/>
        <rFont val="Times New Roman Cyr"/>
        <charset val="204"/>
      </rPr>
      <t>6)</t>
    </r>
  </si>
  <si>
    <r>
      <t>Средние цены в городах РФ и МО г. Норильск на 01.05.2022 г.</t>
    </r>
    <r>
      <rPr>
        <b/>
        <vertAlign val="superscript"/>
        <sz val="14"/>
        <rFont val="Times New Roman"/>
        <family val="1"/>
        <charset val="204"/>
      </rPr>
      <t>1)</t>
    </r>
  </si>
  <si>
    <t>На 01.05.19 г.</t>
  </si>
  <si>
    <t>На 01.05.20 г.</t>
  </si>
  <si>
    <t>Апрель 2022</t>
  </si>
  <si>
    <t>73,93 / 85,98</t>
  </si>
  <si>
    <t>78,96 / 92,94</t>
  </si>
  <si>
    <t>67,29 / 97,91</t>
  </si>
  <si>
    <t>72,29 / 102,91</t>
  </si>
  <si>
    <t>76,95 / 86,08</t>
  </si>
  <si>
    <t>82,08 / 91,80</t>
  </si>
  <si>
    <t>Итого 
за 4 месяца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</si>
</sst>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42" formatCode="_-* #,##0&quot;р.&quot;_-;\-* #,##0&quot;р.&quot;_-;_-* &quot;-&quot;&quot;р.&quot;_-;_-@_-"/>
    <numFmt numFmtId="41" formatCode="_-* #,##0_р_._-;\-* #,##0_р_._-;_-* &quot;-&quot;_р_._-;_-@_-"/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_-* #,##0.00\ &quot;р.&quot;_-;\-* #,##0.00\ &quot;р.&quot;_-;_-* &quot;-&quot;??\ &quot;р.&quot;_-;_-@_-"/>
    <numFmt numFmtId="166" formatCode="#,##0.0"/>
    <numFmt numFmtId="167" formatCode="0.0"/>
    <numFmt numFmtId="168" formatCode="#,##0.000"/>
    <numFmt numFmtId="169" formatCode="#,##0.0000"/>
    <numFmt numFmtId="170" formatCode="0.0000"/>
    <numFmt numFmtId="171" formatCode="#,##0.00000"/>
    <numFmt numFmtId="172" formatCode="[$-F800]dddd\,\ mmmm\ dd\,\ yyyy"/>
    <numFmt numFmtId="173" formatCode="0.00000"/>
    <numFmt numFmtId="174" formatCode="0.000"/>
  </numFmts>
  <fonts count="226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0"/>
      <name val="Times New Roman CYR"/>
      <family val="1"/>
      <charset val="204"/>
    </font>
    <font>
      <b/>
      <sz val="14"/>
      <name val="Times New Roman Cyr"/>
      <family val="1"/>
      <charset val="204"/>
    </font>
    <font>
      <b/>
      <sz val="13"/>
      <name val="Times New Roman Cyr"/>
      <family val="1"/>
      <charset val="204"/>
    </font>
    <font>
      <sz val="13"/>
      <name val="Times New Roman Cyr"/>
      <family val="1"/>
      <charset val="204"/>
    </font>
    <font>
      <b/>
      <sz val="12"/>
      <name val="Times New Roman Cyr"/>
      <family val="1"/>
      <charset val="204"/>
    </font>
    <font>
      <sz val="11"/>
      <name val="Times New Roman Cyr"/>
      <family val="1"/>
      <charset val="204"/>
    </font>
    <font>
      <sz val="10"/>
      <color indexed="10"/>
      <name val="Times New Roman Cyr"/>
      <family val="1"/>
      <charset val="204"/>
    </font>
    <font>
      <b/>
      <sz val="18"/>
      <name val="Times New Roman Cyr"/>
      <family val="1"/>
      <charset val="204"/>
    </font>
    <font>
      <b/>
      <sz val="16"/>
      <name val="Times New Roman Cyr"/>
      <family val="1"/>
      <charset val="204"/>
    </font>
    <font>
      <b/>
      <sz val="24"/>
      <name val="Times New Roman Cyr"/>
      <family val="1"/>
      <charset val="204"/>
    </font>
    <font>
      <sz val="12"/>
      <name val="Times New Roman Cyr"/>
      <charset val="204"/>
    </font>
    <font>
      <b/>
      <sz val="12"/>
      <name val="Times New Roman Cyr"/>
      <charset val="204"/>
    </font>
    <font>
      <b/>
      <sz val="14"/>
      <name val="Times New Roman CYR"/>
      <charset val="204"/>
    </font>
    <font>
      <b/>
      <sz val="13"/>
      <name val="Times New Roman Cyr"/>
      <charset val="204"/>
    </font>
    <font>
      <sz val="13"/>
      <name val="Times New Roman Cyr"/>
      <charset val="204"/>
    </font>
    <font>
      <i/>
      <sz val="12"/>
      <name val="Times New Roman Cyr"/>
      <charset val="204"/>
    </font>
    <font>
      <sz val="13"/>
      <name val="Times New Roman"/>
      <family val="1"/>
      <charset val="204"/>
    </font>
    <font>
      <sz val="14"/>
      <name val="Times New Roman Cyr"/>
      <charset val="204"/>
    </font>
    <font>
      <b/>
      <vertAlign val="superscript"/>
      <sz val="13"/>
      <name val="Times New Roman Cyr"/>
      <charset val="204"/>
    </font>
    <font>
      <i/>
      <sz val="13"/>
      <name val="Times New Roman Cyr"/>
      <charset val="204"/>
    </font>
    <font>
      <b/>
      <sz val="12"/>
      <color indexed="8"/>
      <name val="Times New Roman Cyr"/>
      <family val="1"/>
      <charset val="204"/>
    </font>
    <font>
      <b/>
      <sz val="13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name val="Arial"/>
      <family val="2"/>
      <charset val="204"/>
    </font>
    <font>
      <sz val="11"/>
      <name val="Arial"/>
      <family val="2"/>
      <charset val="204"/>
    </font>
    <font>
      <b/>
      <sz val="2"/>
      <name val="Arial"/>
      <family val="2"/>
      <charset val="204"/>
    </font>
    <font>
      <sz val="1"/>
      <name val="Arial"/>
      <family val="2"/>
      <charset val="204"/>
    </font>
    <font>
      <sz val="10"/>
      <name val="Arial"/>
      <family val="2"/>
      <charset val="204"/>
    </font>
    <font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i/>
      <sz val="12"/>
      <name val="Times New Roman"/>
      <family val="1"/>
      <charset val="204"/>
    </font>
    <font>
      <b/>
      <sz val="11"/>
      <name val="Times New Roman Cyr"/>
      <charset val="204"/>
    </font>
    <font>
      <b/>
      <sz val="10"/>
      <name val="Times New Roman"/>
      <family val="1"/>
      <charset val="204"/>
    </font>
    <font>
      <b/>
      <sz val="10"/>
      <name val="Times New Roman Cyr"/>
      <charset val="204"/>
    </font>
    <font>
      <vertAlign val="superscript"/>
      <sz val="13"/>
      <name val="Times New Roman Cyr"/>
      <charset val="204"/>
    </font>
    <font>
      <b/>
      <sz val="24"/>
      <color indexed="10"/>
      <name val="Times New Roman Cyr"/>
      <family val="1"/>
      <charset val="204"/>
    </font>
    <font>
      <b/>
      <sz val="16"/>
      <name val="Times New Roman"/>
      <family val="1"/>
      <charset val="204"/>
    </font>
    <font>
      <i/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i/>
      <sz val="12"/>
      <color rgb="FFFF0000"/>
      <name val="Times New Roman CYR"/>
      <family val="1"/>
      <charset val="204"/>
    </font>
    <font>
      <sz val="12"/>
      <color rgb="FFFF0000"/>
      <name val="Times New Roman CYR"/>
      <family val="1"/>
      <charset val="204"/>
    </font>
    <font>
      <sz val="10"/>
      <color rgb="FFFF0000"/>
      <name val="Times New Roman CYR"/>
      <family val="1"/>
      <charset val="204"/>
    </font>
    <font>
      <b/>
      <sz val="13.5"/>
      <name val="Times New Roman Cyr"/>
      <charset val="204"/>
    </font>
    <font>
      <sz val="11"/>
      <name val="Times New Roman Cyr"/>
      <charset val="204"/>
    </font>
    <font>
      <sz val="20"/>
      <name val="Times New Roman CYR"/>
      <family val="1"/>
      <charset val="204"/>
    </font>
    <font>
      <sz val="9"/>
      <name val="Times New Roman CYR"/>
      <family val="1"/>
      <charset val="204"/>
    </font>
    <font>
      <b/>
      <i/>
      <sz val="13"/>
      <name val="Times New Roman Cyr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rgb="FF006100"/>
      <name val="Calibri"/>
      <family val="2"/>
      <charset val="204"/>
    </font>
    <font>
      <sz val="11"/>
      <color rgb="FFFA7D00"/>
      <name val="Calibri"/>
      <family val="2"/>
      <charset val="204"/>
    </font>
    <font>
      <i/>
      <sz val="11"/>
      <color rgb="FF7F7F7F"/>
      <name val="Calibri"/>
      <family val="2"/>
      <charset val="204"/>
    </font>
    <font>
      <sz val="11"/>
      <color rgb="FF9C0006"/>
      <name val="Calibri"/>
      <family val="2"/>
      <charset val="204"/>
    </font>
    <font>
      <sz val="11"/>
      <color rgb="FF9C6500"/>
      <name val="Calibri"/>
      <family val="2"/>
      <charset val="204"/>
    </font>
    <font>
      <b/>
      <sz val="18"/>
      <color theme="3"/>
      <name val="Cambria"/>
      <family val="2"/>
      <charset val="204"/>
    </font>
    <font>
      <b/>
      <sz val="11"/>
      <color theme="3"/>
      <name val="Calibri"/>
      <family val="2"/>
      <charset val="204"/>
    </font>
    <font>
      <b/>
      <sz val="13"/>
      <color theme="3"/>
      <name val="Calibri"/>
      <family val="2"/>
      <charset val="204"/>
    </font>
    <font>
      <b/>
      <sz val="15"/>
      <color theme="3"/>
      <name val="Calibri"/>
      <family val="2"/>
      <charset val="204"/>
    </font>
    <font>
      <b/>
      <sz val="11"/>
      <color rgb="FFFA7D00"/>
      <name val="Calibri"/>
      <family val="2"/>
      <charset val="204"/>
    </font>
    <font>
      <b/>
      <sz val="11"/>
      <color rgb="FF3F3F3F"/>
      <name val="Calibri"/>
      <family val="2"/>
      <charset val="204"/>
    </font>
    <font>
      <sz val="11"/>
      <color rgb="FF3F3F76"/>
      <name val="Calibri"/>
      <family val="2"/>
      <charset val="204"/>
    </font>
    <font>
      <sz val="13"/>
      <color rgb="FFFF0000"/>
      <name val="Times New Roman"/>
      <family val="1"/>
      <charset val="204"/>
    </font>
    <font>
      <sz val="14"/>
      <color rgb="FFFF0000"/>
      <name val="Times New Roman Cyr"/>
      <family val="1"/>
      <charset val="204"/>
    </font>
    <font>
      <b/>
      <sz val="14"/>
      <color rgb="FFFF0000"/>
      <name val="Arial Cyr"/>
      <charset val="204"/>
    </font>
    <font>
      <b/>
      <sz val="16"/>
      <color rgb="FFC00000"/>
      <name val="Times New Roman CYR"/>
      <charset val="204"/>
    </font>
    <font>
      <b/>
      <sz val="20"/>
      <color rgb="FFC00000"/>
      <name val="Times New Roman CYR"/>
      <charset val="204"/>
    </font>
    <font>
      <b/>
      <sz val="9"/>
      <color indexed="81"/>
      <name val="Tahoma"/>
      <family val="2"/>
      <charset val="204"/>
    </font>
    <font>
      <sz val="11"/>
      <color theme="1"/>
      <name val="Calibri"/>
      <family val="2"/>
      <scheme val="minor"/>
    </font>
    <font>
      <b/>
      <sz val="12"/>
      <color rgb="FFFF0000"/>
      <name val="Times New Roman Cyr"/>
      <charset val="204"/>
    </font>
    <font>
      <vertAlign val="superscript"/>
      <sz val="16"/>
      <name val="Times New Roman"/>
      <family val="1"/>
      <charset val="204"/>
    </font>
    <font>
      <sz val="13"/>
      <color rgb="FFFF0000"/>
      <name val="Times New Roman Cyr"/>
      <family val="1"/>
      <charset val="204"/>
    </font>
    <font>
      <sz val="13"/>
      <name val="Arial Cyr"/>
      <charset val="204"/>
    </font>
    <font>
      <b/>
      <sz val="13"/>
      <color indexed="8"/>
      <name val="Times New Roman Cyr"/>
      <family val="1"/>
      <charset val="204"/>
    </font>
    <font>
      <b/>
      <vertAlign val="superscript"/>
      <sz val="13"/>
      <name val="Times New Roman Cyr"/>
      <family val="1"/>
      <charset val="204"/>
    </font>
    <font>
      <b/>
      <i/>
      <sz val="13"/>
      <name val="Times New Roman"/>
      <family val="1"/>
      <charset val="204"/>
    </font>
    <font>
      <b/>
      <vertAlign val="superscript"/>
      <sz val="13"/>
      <name val="Times New Roman"/>
      <family val="1"/>
      <charset val="204"/>
    </font>
    <font>
      <sz val="14"/>
      <name val="Times New Roman"/>
      <family val="1"/>
      <charset val="204"/>
    </font>
    <font>
      <sz val="16"/>
      <name val="Times New Roman"/>
      <family val="1"/>
      <charset val="204"/>
    </font>
    <font>
      <b/>
      <sz val="30"/>
      <color rgb="FFFF0000"/>
      <name val="Times New Roman Cyr"/>
      <charset val="204"/>
    </font>
    <font>
      <b/>
      <sz val="18"/>
      <color rgb="FFFF0000"/>
      <name val="Times New Roman CYR"/>
      <charset val="204"/>
    </font>
    <font>
      <b/>
      <sz val="18"/>
      <color rgb="FFC00000"/>
      <name val="Times New Roman CYR"/>
      <charset val="204"/>
    </font>
    <font>
      <sz val="10"/>
      <color rgb="FFC00000"/>
      <name val="Times New Roman CYR"/>
      <charset val="204"/>
    </font>
    <font>
      <b/>
      <sz val="13"/>
      <color rgb="FFFF0000"/>
      <name val="Times New Roman Cyr"/>
      <charset val="204"/>
    </font>
    <font>
      <b/>
      <sz val="13"/>
      <color indexed="8"/>
      <name val="Times New Roman Cyr"/>
      <charset val="204"/>
    </font>
    <font>
      <sz val="10"/>
      <name val="Courier New Cyr"/>
      <charset val="204"/>
    </font>
    <font>
      <sz val="11"/>
      <color theme="1"/>
      <name val="Times New Roman"/>
      <family val="2"/>
      <charset val="204"/>
    </font>
    <font>
      <b/>
      <sz val="16"/>
      <color rgb="FFFF0000"/>
      <name val="Times New Roman"/>
      <family val="1"/>
      <charset val="204"/>
    </font>
    <font>
      <b/>
      <sz val="16"/>
      <color rgb="FF0070C0"/>
      <name val="Times New Roman"/>
      <family val="1"/>
      <charset val="204"/>
    </font>
    <font>
      <b/>
      <sz val="16"/>
      <color rgb="FF7030A0"/>
      <name val="Times New Roman"/>
      <family val="1"/>
      <charset val="204"/>
    </font>
    <font>
      <b/>
      <sz val="16"/>
      <color rgb="FF00B050"/>
      <name val="Times New Roman"/>
      <family val="1"/>
      <charset val="204"/>
    </font>
    <font>
      <b/>
      <sz val="13"/>
      <color rgb="FF7030A0"/>
      <name val="Times New Roman"/>
      <family val="1"/>
      <charset val="204"/>
    </font>
    <font>
      <sz val="13"/>
      <color rgb="FF7030A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3"/>
      <color rgb="FF0070C0"/>
      <name val="Times New Roman"/>
      <family val="1"/>
      <charset val="204"/>
    </font>
    <font>
      <sz val="13"/>
      <color rgb="FF0070C0"/>
      <name val="Times New Roman"/>
      <family val="1"/>
      <charset val="204"/>
    </font>
    <font>
      <sz val="13"/>
      <color rgb="FF00B050"/>
      <name val="Times New Roman"/>
      <family val="1"/>
      <charset val="204"/>
    </font>
    <font>
      <b/>
      <sz val="13"/>
      <color rgb="FFFF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vertAlign val="superscript"/>
      <sz val="14"/>
      <name val="Times New Roman"/>
      <family val="1"/>
      <charset val="204"/>
    </font>
    <font>
      <i/>
      <sz val="10"/>
      <color rgb="FFFF0000"/>
      <name val="Times New Roman Cyr"/>
      <charset val="204"/>
    </font>
    <font>
      <vertAlign val="superscript"/>
      <sz val="13"/>
      <color rgb="FFFF0000"/>
      <name val="Times New Roman"/>
      <family val="1"/>
      <charset val="204"/>
    </font>
    <font>
      <sz val="9"/>
      <color rgb="FFFF0000"/>
      <name val="Times New Roman CYR"/>
      <family val="1"/>
      <charset val="204"/>
    </font>
    <font>
      <sz val="11"/>
      <color rgb="FF000000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sz val="13"/>
      <color theme="1"/>
      <name val="Times New Roman"/>
      <family val="1"/>
      <charset val="204"/>
    </font>
    <font>
      <b/>
      <sz val="10"/>
      <color rgb="FFFF0000"/>
      <name val="Times New Roman CYR"/>
      <charset val="204"/>
    </font>
    <font>
      <b/>
      <sz val="11"/>
      <color rgb="FFFF0000"/>
      <name val="Times New Roman CYR"/>
      <charset val="204"/>
    </font>
    <font>
      <b/>
      <sz val="14"/>
      <color rgb="FFFF0000"/>
      <name val="Times New Roman CYR"/>
      <charset val="204"/>
    </font>
    <font>
      <i/>
      <sz val="10"/>
      <color rgb="FFFF0000"/>
      <name val="Times New Roman Cyr"/>
      <family val="1"/>
      <charset val="204"/>
    </font>
    <font>
      <sz val="16"/>
      <name val="Times New Roman CYR"/>
      <family val="1"/>
      <charset val="204"/>
    </font>
    <font>
      <sz val="16"/>
      <color rgb="FFFF0000"/>
      <name val="Times New Roman"/>
      <family val="1"/>
      <charset val="204"/>
    </font>
    <font>
      <sz val="20"/>
      <color rgb="FFFF0000"/>
      <name val="Times New Roman CYR"/>
      <family val="1"/>
      <charset val="204"/>
    </font>
    <font>
      <sz val="16"/>
      <color rgb="FFFF0000"/>
      <name val="Times New Roman CYR"/>
      <family val="1"/>
      <charset val="204"/>
    </font>
    <font>
      <sz val="12"/>
      <color rgb="FFFF0000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sz val="10"/>
      <color indexed="8"/>
      <name val="Arial Cyr"/>
      <family val="2"/>
      <charset val="204"/>
    </font>
    <font>
      <sz val="10"/>
      <color indexed="9"/>
      <name val="Arial Cyr"/>
      <family val="2"/>
      <charset val="204"/>
    </font>
    <font>
      <b/>
      <sz val="10"/>
      <color indexed="9"/>
      <name val="Arial Cyr"/>
      <family val="2"/>
      <charset val="204"/>
    </font>
    <font>
      <b/>
      <sz val="10"/>
      <color indexed="8"/>
      <name val="Arial Cyr"/>
      <family val="2"/>
      <charset val="204"/>
    </font>
    <font>
      <sz val="10"/>
      <color indexed="10"/>
      <name val="Arial Cyr"/>
      <family val="2"/>
      <charset val="204"/>
    </font>
    <font>
      <sz val="10"/>
      <color rgb="FF3F3F76"/>
      <name val="Arial Cyr"/>
      <family val="2"/>
      <charset val="204"/>
    </font>
    <font>
      <b/>
      <sz val="10"/>
      <color rgb="FF3F3F3F"/>
      <name val="Arial Cyr"/>
      <family val="2"/>
      <charset val="204"/>
    </font>
    <font>
      <b/>
      <sz val="10"/>
      <color rgb="FFFA7D00"/>
      <name val="Arial Cyr"/>
      <family val="2"/>
      <charset val="204"/>
    </font>
    <font>
      <b/>
      <sz val="15"/>
      <color theme="3"/>
      <name val="Arial Cyr"/>
      <family val="2"/>
      <charset val="204"/>
    </font>
    <font>
      <b/>
      <sz val="13"/>
      <color theme="3"/>
      <name val="Arial Cyr"/>
      <family val="2"/>
      <charset val="204"/>
    </font>
    <font>
      <b/>
      <sz val="11"/>
      <color theme="3"/>
      <name val="Arial Cyr"/>
      <family val="2"/>
      <charset val="204"/>
    </font>
    <font>
      <sz val="10"/>
      <color rgb="FF9C6500"/>
      <name val="Arial Cyr"/>
      <family val="2"/>
      <charset val="204"/>
    </font>
    <font>
      <sz val="10"/>
      <color theme="1"/>
      <name val="Times New Roman"/>
      <family val="2"/>
      <charset val="204"/>
    </font>
    <font>
      <sz val="10"/>
      <color rgb="FF9C0006"/>
      <name val="Arial Cyr"/>
      <family val="2"/>
      <charset val="204"/>
    </font>
    <font>
      <i/>
      <sz val="10"/>
      <color rgb="FF7F7F7F"/>
      <name val="Arial Cyr"/>
      <family val="2"/>
      <charset val="204"/>
    </font>
    <font>
      <sz val="10"/>
      <color rgb="FFFA7D00"/>
      <name val="Arial Cyr"/>
      <family val="2"/>
      <charset val="204"/>
    </font>
    <font>
      <sz val="10"/>
      <color rgb="FF006100"/>
      <name val="Arial Cyr"/>
      <family val="2"/>
      <charset val="204"/>
    </font>
    <font>
      <b/>
      <sz val="13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u/>
      <sz val="10"/>
      <color theme="10"/>
      <name val="Arial Cyr"/>
      <charset val="204"/>
    </font>
    <font>
      <u/>
      <sz val="12"/>
      <color theme="10"/>
      <name val="Arial Cyr"/>
      <charset val="204"/>
    </font>
    <font>
      <sz val="13"/>
      <color theme="1"/>
      <name val="Times New Roman Cyr"/>
      <family val="1"/>
      <charset val="204"/>
    </font>
    <font>
      <b/>
      <vertAlign val="superscript"/>
      <sz val="16"/>
      <name val="Times New Roman Cyr"/>
      <charset val="204"/>
    </font>
    <font>
      <b/>
      <sz val="11"/>
      <color rgb="FFFF0000"/>
      <name val="Arial Cyr"/>
      <charset val="204"/>
    </font>
    <font>
      <vertAlign val="superscript"/>
      <sz val="13"/>
      <color rgb="FF7030A0"/>
      <name val="Times New Roman"/>
      <family val="1"/>
      <charset val="204"/>
    </font>
    <font>
      <b/>
      <vertAlign val="superscript"/>
      <sz val="13"/>
      <color rgb="FF7030A0"/>
      <name val="Times New Roman"/>
      <family val="1"/>
      <charset val="204"/>
    </font>
    <font>
      <sz val="12"/>
      <color theme="0" tint="-0.34998626667073579"/>
      <name val="Times New Roman"/>
      <family val="1"/>
      <charset val="204"/>
    </font>
    <font>
      <b/>
      <sz val="12"/>
      <color theme="0" tint="-0.34998626667073579"/>
      <name val="Times New Roman"/>
      <family val="1"/>
      <charset val="204"/>
    </font>
    <font>
      <b/>
      <i/>
      <sz val="13"/>
      <color theme="1"/>
      <name val="Times New Roman Cyr"/>
      <charset val="204"/>
    </font>
    <font>
      <vertAlign val="superscript"/>
      <sz val="13"/>
      <name val="Times New Roman"/>
      <family val="1"/>
      <charset val="204"/>
    </font>
    <font>
      <vertAlign val="superscript"/>
      <sz val="12"/>
      <color rgb="FF7030A0"/>
      <name val="Times New Roman"/>
      <family val="1"/>
      <charset val="204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2065187536243"/>
        <bgColor indexed="64"/>
      </patternFill>
    </fill>
    <fill>
      <patternFill patternType="solid">
        <fgColor theme="5" tint="0.79992065187536243"/>
        <bgColor indexed="64"/>
      </patternFill>
    </fill>
    <fill>
      <patternFill patternType="solid">
        <fgColor theme="6" tint="0.79992065187536243"/>
        <bgColor indexed="64"/>
      </patternFill>
    </fill>
    <fill>
      <patternFill patternType="solid">
        <fgColor theme="7" tint="0.79992065187536243"/>
        <bgColor indexed="64"/>
      </patternFill>
    </fill>
    <fill>
      <patternFill patternType="solid">
        <fgColor theme="8" tint="0.79992065187536243"/>
        <bgColor indexed="64"/>
      </patternFill>
    </fill>
    <fill>
      <patternFill patternType="solid">
        <fgColor theme="9" tint="0.79992065187536243"/>
        <bgColor indexed="64"/>
      </patternFill>
    </fill>
    <fill>
      <patternFill patternType="solid">
        <fgColor theme="4" tint="0.59993285927915285"/>
        <bgColor indexed="64"/>
      </patternFill>
    </fill>
    <fill>
      <patternFill patternType="solid">
        <fgColor theme="5" tint="0.59993285927915285"/>
        <bgColor indexed="64"/>
      </patternFill>
    </fill>
    <fill>
      <patternFill patternType="solid">
        <fgColor theme="6" tint="0.59993285927915285"/>
        <bgColor indexed="64"/>
      </patternFill>
    </fill>
    <fill>
      <patternFill patternType="solid">
        <fgColor theme="7" tint="0.59993285927915285"/>
        <bgColor indexed="64"/>
      </patternFill>
    </fill>
    <fill>
      <patternFill patternType="solid">
        <fgColor theme="8" tint="0.59993285927915285"/>
        <bgColor indexed="64"/>
      </patternFill>
    </fill>
    <fill>
      <patternFill patternType="solid">
        <fgColor theme="9" tint="0.599932859279152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C6EFCE"/>
        <bgColor indexed="64"/>
      </patternFill>
    </fill>
  </fills>
  <borders count="8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theme="4" tint="0.49992370372631001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640">
    <xf numFmtId="0" fontId="0" fillId="0" borderId="0"/>
    <xf numFmtId="164" fontId="68" fillId="0" borderId="0" applyFont="0" applyFill="0" applyBorder="0" applyAlignment="0" applyProtection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67" fillId="0" borderId="0"/>
    <xf numFmtId="0" fontId="68" fillId="0" borderId="0"/>
    <xf numFmtId="9" fontId="68" fillId="0" borderId="0" applyFont="0" applyFill="0" applyBorder="0" applyAlignment="0" applyProtection="0"/>
    <xf numFmtId="0" fontId="66" fillId="0" borderId="0"/>
    <xf numFmtId="0" fontId="65" fillId="0" borderId="0"/>
    <xf numFmtId="0" fontId="64" fillId="0" borderId="0"/>
    <xf numFmtId="0" fontId="63" fillId="0" borderId="0"/>
    <xf numFmtId="0" fontId="62" fillId="0" borderId="0"/>
    <xf numFmtId="0" fontId="61" fillId="0" borderId="0"/>
    <xf numFmtId="0" fontId="60" fillId="0" borderId="0"/>
    <xf numFmtId="0" fontId="60" fillId="0" borderId="0"/>
    <xf numFmtId="0" fontId="59" fillId="0" borderId="0"/>
    <xf numFmtId="0" fontId="58" fillId="0" borderId="0"/>
    <xf numFmtId="0" fontId="57" fillId="0" borderId="0"/>
    <xf numFmtId="0" fontId="57" fillId="0" borderId="0"/>
    <xf numFmtId="0" fontId="56" fillId="0" borderId="0"/>
    <xf numFmtId="0" fontId="56" fillId="0" borderId="0"/>
    <xf numFmtId="0" fontId="55" fillId="0" borderId="0"/>
    <xf numFmtId="0" fontId="5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1" fillId="0" borderId="0"/>
    <xf numFmtId="0" fontId="5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8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6" fillId="0" borderId="0"/>
    <xf numFmtId="0" fontId="45" fillId="0" borderId="0"/>
    <xf numFmtId="0" fontId="44" fillId="0" borderId="0"/>
    <xf numFmtId="0" fontId="43" fillId="0" borderId="0"/>
    <xf numFmtId="0" fontId="43" fillId="0" borderId="0"/>
    <xf numFmtId="0" fontId="42" fillId="0" borderId="0"/>
    <xf numFmtId="0" fontId="123" fillId="7" borderId="0" applyNumberFormat="0" applyBorder="0" applyAlignment="0" applyProtection="0"/>
    <xf numFmtId="0" fontId="123" fillId="8" borderId="0" applyNumberFormat="0" applyBorder="0" applyAlignment="0" applyProtection="0"/>
    <xf numFmtId="0" fontId="123" fillId="9" borderId="0" applyNumberFormat="0" applyBorder="0" applyAlignment="0" applyProtection="0"/>
    <xf numFmtId="0" fontId="123" fillId="10" borderId="0" applyNumberFormat="0" applyBorder="0" applyAlignment="0" applyProtection="0"/>
    <xf numFmtId="0" fontId="123" fillId="11" borderId="0" applyNumberFormat="0" applyBorder="0" applyAlignment="0" applyProtection="0"/>
    <xf numFmtId="0" fontId="123" fillId="12" borderId="0" applyNumberFormat="0" applyBorder="0" applyAlignment="0" applyProtection="0"/>
    <xf numFmtId="0" fontId="123" fillId="13" borderId="0" applyNumberFormat="0" applyBorder="0" applyAlignment="0" applyProtection="0"/>
    <xf numFmtId="0" fontId="123" fillId="14" borderId="0" applyNumberFormat="0" applyBorder="0" applyAlignment="0" applyProtection="0"/>
    <xf numFmtId="0" fontId="123" fillId="15" borderId="0" applyNumberFormat="0" applyBorder="0" applyAlignment="0" applyProtection="0"/>
    <xf numFmtId="0" fontId="123" fillId="16" borderId="0" applyNumberFormat="0" applyBorder="0" applyAlignment="0" applyProtection="0"/>
    <xf numFmtId="0" fontId="123" fillId="17" borderId="0" applyNumberFormat="0" applyBorder="0" applyAlignment="0" applyProtection="0"/>
    <xf numFmtId="0" fontId="123" fillId="18" borderId="0" applyNumberFormat="0" applyBorder="0" applyAlignment="0" applyProtection="0"/>
    <xf numFmtId="0" fontId="124" fillId="19" borderId="0" applyNumberFormat="0" applyBorder="0" applyAlignment="0" applyProtection="0"/>
    <xf numFmtId="0" fontId="124" fillId="20" borderId="0" applyNumberFormat="0" applyBorder="0" applyAlignment="0" applyProtection="0"/>
    <xf numFmtId="0" fontId="124" fillId="6" borderId="0" applyNumberFormat="0" applyBorder="0" applyAlignment="0" applyProtection="0"/>
    <xf numFmtId="0" fontId="124" fillId="21" borderId="0" applyNumberFormat="0" applyBorder="0" applyAlignment="0" applyProtection="0"/>
    <xf numFmtId="0" fontId="124" fillId="22" borderId="0" applyNumberFormat="0" applyBorder="0" applyAlignment="0" applyProtection="0"/>
    <xf numFmtId="0" fontId="124" fillId="4" borderId="0" applyNumberFormat="0" applyBorder="0" applyAlignment="0" applyProtection="0"/>
    <xf numFmtId="0" fontId="124" fillId="23" borderId="0" applyNumberFormat="0" applyBorder="0" applyAlignment="0" applyProtection="0"/>
    <xf numFmtId="0" fontId="124" fillId="24" borderId="0" applyNumberFormat="0" applyBorder="0" applyAlignment="0" applyProtection="0"/>
    <xf numFmtId="0" fontId="124" fillId="25" borderId="0" applyNumberFormat="0" applyBorder="0" applyAlignment="0" applyProtection="0"/>
    <xf numFmtId="0" fontId="124" fillId="26" borderId="0" applyNumberFormat="0" applyBorder="0" applyAlignment="0" applyProtection="0"/>
    <xf numFmtId="0" fontId="124" fillId="27" borderId="0" applyNumberFormat="0" applyBorder="0" applyAlignment="0" applyProtection="0"/>
    <xf numFmtId="0" fontId="124" fillId="28" borderId="0" applyNumberFormat="0" applyBorder="0" applyAlignment="0" applyProtection="0"/>
    <xf numFmtId="0" fontId="139" fillId="29" borderId="79" applyNumberFormat="0" applyAlignment="0" applyProtection="0"/>
    <xf numFmtId="0" fontId="138" fillId="30" borderId="80" applyNumberFormat="0" applyAlignment="0" applyProtection="0"/>
    <xf numFmtId="0" fontId="137" fillId="30" borderId="79" applyNumberFormat="0" applyAlignment="0" applyProtection="0"/>
    <xf numFmtId="44" fontId="68" fillId="0" borderId="0" applyFont="0" applyFill="0" applyBorder="0" applyAlignment="0" applyProtection="0"/>
    <xf numFmtId="42" fontId="68" fillId="0" borderId="0" applyFont="0" applyFill="0" applyBorder="0" applyAlignment="0" applyProtection="0"/>
    <xf numFmtId="0" fontId="136" fillId="0" borderId="77" applyNumberFormat="0" applyFill="0" applyAlignment="0" applyProtection="0"/>
    <xf numFmtId="0" fontId="135" fillId="0" borderId="85" applyNumberFormat="0" applyFill="0" applyAlignment="0" applyProtection="0"/>
    <xf numFmtId="0" fontId="134" fillId="0" borderId="78" applyNumberFormat="0" applyFill="0" applyAlignment="0" applyProtection="0"/>
    <xf numFmtId="0" fontId="134" fillId="0" borderId="0" applyNumberFormat="0" applyFill="0" applyBorder="0" applyAlignment="0" applyProtection="0"/>
    <xf numFmtId="0" fontId="125" fillId="0" borderId="84" applyNumberFormat="0" applyFill="0" applyAlignment="0" applyProtection="0"/>
    <xf numFmtId="0" fontId="126" fillId="31" borderId="82" applyNumberFormat="0" applyAlignment="0" applyProtection="0"/>
    <xf numFmtId="0" fontId="133" fillId="0" borderId="0" applyNumberFormat="0" applyFill="0" applyBorder="0" applyAlignment="0" applyProtection="0"/>
    <xf numFmtId="0" fontId="132" fillId="32" borderId="0" applyNumberFormat="0" applyBorder="0" applyAlignment="0" applyProtection="0"/>
    <xf numFmtId="0" fontId="131" fillId="33" borderId="0" applyNumberFormat="0" applyBorder="0" applyAlignment="0" applyProtection="0"/>
    <xf numFmtId="0" fontId="130" fillId="0" borderId="0" applyNumberFormat="0" applyFill="0" applyBorder="0" applyAlignment="0" applyProtection="0"/>
    <xf numFmtId="0" fontId="68" fillId="34" borderId="83" applyNumberFormat="0" applyFont="0" applyAlignment="0" applyProtection="0"/>
    <xf numFmtId="9" fontId="68" fillId="0" borderId="0" applyFont="0" applyFill="0" applyBorder="0" applyAlignment="0" applyProtection="0"/>
    <xf numFmtId="0" fontId="129" fillId="0" borderId="81" applyNumberFormat="0" applyFill="0" applyAlignment="0" applyProtection="0"/>
    <xf numFmtId="0" fontId="127" fillId="0" borderId="0" applyNumberFormat="0" applyFill="0" applyBorder="0" applyAlignment="0" applyProtection="0"/>
    <xf numFmtId="43" fontId="68" fillId="0" borderId="0" applyFont="0" applyFill="0" applyBorder="0" applyAlignment="0" applyProtection="0"/>
    <xf numFmtId="41" fontId="68" fillId="0" borderId="0" applyFont="0" applyFill="0" applyBorder="0" applyAlignment="0" applyProtection="0"/>
    <xf numFmtId="0" fontId="128" fillId="35" borderId="0" applyNumberFormat="0" applyBorder="0" applyAlignment="0" applyProtection="0"/>
    <xf numFmtId="0" fontId="68" fillId="0" borderId="0"/>
    <xf numFmtId="0" fontId="41" fillId="0" borderId="0"/>
    <xf numFmtId="0" fontId="40" fillId="0" borderId="0"/>
    <xf numFmtId="0" fontId="40" fillId="0" borderId="0"/>
    <xf numFmtId="0" fontId="39" fillId="0" borderId="0"/>
    <xf numFmtId="0" fontId="146" fillId="0" borderId="0"/>
    <xf numFmtId="0" fontId="38" fillId="0" borderId="0"/>
    <xf numFmtId="0" fontId="38" fillId="0" borderId="0"/>
    <xf numFmtId="0" fontId="37" fillId="0" borderId="0"/>
    <xf numFmtId="0" fontId="36" fillId="0" borderId="0"/>
    <xf numFmtId="0" fontId="35" fillId="0" borderId="0"/>
    <xf numFmtId="0" fontId="34" fillId="0" borderId="0"/>
    <xf numFmtId="0" fontId="34" fillId="0" borderId="0"/>
    <xf numFmtId="0" fontId="33" fillId="0" borderId="0"/>
    <xf numFmtId="0" fontId="32" fillId="0" borderId="0"/>
    <xf numFmtId="0" fontId="31" fillId="0" borderId="0"/>
    <xf numFmtId="0" fontId="30" fillId="0" borderId="0"/>
    <xf numFmtId="0" fontId="68" fillId="0" borderId="0"/>
    <xf numFmtId="0" fontId="68" fillId="0" borderId="0"/>
    <xf numFmtId="44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163" fillId="0" borderId="0"/>
    <xf numFmtId="0" fontId="68" fillId="0" borderId="0"/>
    <xf numFmtId="0" fontId="68" fillId="0" borderId="0"/>
    <xf numFmtId="0" fontId="163" fillId="0" borderId="0"/>
    <xf numFmtId="0" fontId="163" fillId="0" borderId="0"/>
    <xf numFmtId="0" fontId="68" fillId="0" borderId="0"/>
    <xf numFmtId="0" fontId="163" fillId="0" borderId="0"/>
    <xf numFmtId="0" fontId="68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68" fillId="0" borderId="0"/>
    <xf numFmtId="0" fontId="68" fillId="0" borderId="0"/>
    <xf numFmtId="0" fontId="163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163" fillId="0" borderId="0"/>
    <xf numFmtId="0" fontId="163" fillId="0" borderId="0"/>
    <xf numFmtId="0" fontId="68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68" fillId="0" borderId="0"/>
    <xf numFmtId="0" fontId="68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163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68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100" fillId="0" borderId="0"/>
    <xf numFmtId="0" fontId="68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68" fillId="0" borderId="0"/>
    <xf numFmtId="0" fontId="68" fillId="0" borderId="0"/>
    <xf numFmtId="0" fontId="68" fillId="0" borderId="0"/>
    <xf numFmtId="0" fontId="30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164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164" fillId="0" borderId="0"/>
    <xf numFmtId="0" fontId="68" fillId="0" borderId="0"/>
    <xf numFmtId="0" fontId="30" fillId="0" borderId="0"/>
    <xf numFmtId="0" fontId="30" fillId="0" borderId="0"/>
    <xf numFmtId="0" fontId="68" fillId="0" borderId="0"/>
    <xf numFmtId="0" fontId="16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68" fillId="0" borderId="0"/>
    <xf numFmtId="0" fontId="16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6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43" fontId="6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29" fillId="0" borderId="0"/>
    <xf numFmtId="44" fontId="68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68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8" fillId="0" borderId="0"/>
    <xf numFmtId="0" fontId="28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2" fillId="0" borderId="0"/>
    <xf numFmtId="0" fontId="18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19" fillId="0" borderId="0"/>
    <xf numFmtId="0" fontId="18" fillId="0" borderId="0"/>
    <xf numFmtId="0" fontId="195" fillId="7" borderId="0" applyNumberFormat="0" applyBorder="0" applyAlignment="0" applyProtection="0"/>
    <xf numFmtId="0" fontId="195" fillId="8" borderId="0" applyNumberFormat="0" applyBorder="0" applyAlignment="0" applyProtection="0"/>
    <xf numFmtId="0" fontId="195" fillId="9" borderId="0" applyNumberFormat="0" applyBorder="0" applyAlignment="0" applyProtection="0"/>
    <xf numFmtId="0" fontId="195" fillId="10" borderId="0" applyNumberFormat="0" applyBorder="0" applyAlignment="0" applyProtection="0"/>
    <xf numFmtId="0" fontId="195" fillId="11" borderId="0" applyNumberFormat="0" applyBorder="0" applyAlignment="0" applyProtection="0"/>
    <xf numFmtId="0" fontId="195" fillId="12" borderId="0" applyNumberFormat="0" applyBorder="0" applyAlignment="0" applyProtection="0"/>
    <xf numFmtId="0" fontId="195" fillId="13" borderId="0" applyNumberFormat="0" applyBorder="0" applyAlignment="0" applyProtection="0"/>
    <xf numFmtId="0" fontId="195" fillId="14" borderId="0" applyNumberFormat="0" applyBorder="0" applyAlignment="0" applyProtection="0"/>
    <xf numFmtId="0" fontId="195" fillId="15" borderId="0" applyNumberFormat="0" applyBorder="0" applyAlignment="0" applyProtection="0"/>
    <xf numFmtId="0" fontId="195" fillId="16" borderId="0" applyNumberFormat="0" applyBorder="0" applyAlignment="0" applyProtection="0"/>
    <xf numFmtId="0" fontId="195" fillId="17" borderId="0" applyNumberFormat="0" applyBorder="0" applyAlignment="0" applyProtection="0"/>
    <xf numFmtId="0" fontId="195" fillId="18" borderId="0" applyNumberFormat="0" applyBorder="0" applyAlignment="0" applyProtection="0"/>
    <xf numFmtId="0" fontId="196" fillId="19" borderId="0" applyNumberFormat="0" applyBorder="0" applyAlignment="0" applyProtection="0"/>
    <xf numFmtId="0" fontId="196" fillId="20" borderId="0" applyNumberFormat="0" applyBorder="0" applyAlignment="0" applyProtection="0"/>
    <xf numFmtId="0" fontId="196" fillId="6" borderId="0" applyNumberFormat="0" applyBorder="0" applyAlignment="0" applyProtection="0"/>
    <xf numFmtId="0" fontId="196" fillId="21" borderId="0" applyNumberFormat="0" applyBorder="0" applyAlignment="0" applyProtection="0"/>
    <xf numFmtId="0" fontId="196" fillId="22" borderId="0" applyNumberFormat="0" applyBorder="0" applyAlignment="0" applyProtection="0"/>
    <xf numFmtId="0" fontId="196" fillId="4" borderId="0" applyNumberFormat="0" applyBorder="0" applyAlignment="0" applyProtection="0"/>
    <xf numFmtId="43" fontId="68" fillId="0" borderId="0" applyFont="0" applyFill="0" applyBorder="0" applyAlignment="0" applyProtection="0"/>
    <xf numFmtId="41" fontId="68" fillId="0" borderId="0" applyFont="0" applyFill="0" applyBorder="0" applyAlignment="0" applyProtection="0"/>
    <xf numFmtId="44" fontId="68" fillId="0" borderId="0" applyFont="0" applyFill="0" applyBorder="0" applyAlignment="0" applyProtection="0"/>
    <xf numFmtId="42" fontId="68" fillId="0" borderId="0" applyFont="0" applyFill="0" applyBorder="0" applyAlignment="0" applyProtection="0"/>
    <xf numFmtId="0" fontId="196" fillId="23" borderId="0" applyNumberFormat="0" applyBorder="0" applyAlignment="0" applyProtection="0"/>
    <xf numFmtId="0" fontId="196" fillId="24" borderId="0" applyNumberFormat="0" applyBorder="0" applyAlignment="0" applyProtection="0"/>
    <xf numFmtId="0" fontId="196" fillId="25" borderId="0" applyNumberFormat="0" applyBorder="0" applyAlignment="0" applyProtection="0"/>
    <xf numFmtId="0" fontId="196" fillId="26" borderId="0" applyNumberFormat="0" applyBorder="0" applyAlignment="0" applyProtection="0"/>
    <xf numFmtId="0" fontId="196" fillId="27" borderId="0" applyNumberFormat="0" applyBorder="0" applyAlignment="0" applyProtection="0"/>
    <xf numFmtId="0" fontId="196" fillId="28" borderId="0" applyNumberFormat="0" applyBorder="0" applyAlignment="0" applyProtection="0"/>
    <xf numFmtId="0" fontId="200" fillId="29" borderId="79" applyNumberFormat="0" applyAlignment="0" applyProtection="0"/>
    <xf numFmtId="0" fontId="201" fillId="30" borderId="80" applyNumberFormat="0" applyAlignment="0" applyProtection="0"/>
    <xf numFmtId="0" fontId="202" fillId="30" borderId="79" applyNumberFormat="0" applyAlignment="0" applyProtection="0"/>
    <xf numFmtId="0" fontId="203" fillId="0" borderId="77" applyNumberFormat="0" applyFill="0" applyAlignment="0" applyProtection="0"/>
    <xf numFmtId="0" fontId="204" fillId="0" borderId="85" applyNumberFormat="0" applyFill="0" applyAlignment="0" applyProtection="0"/>
    <xf numFmtId="0" fontId="205" fillId="0" borderId="78" applyNumberFormat="0" applyFill="0" applyAlignment="0" applyProtection="0"/>
    <xf numFmtId="0" fontId="205" fillId="0" borderId="0" applyNumberFormat="0" applyFill="0" applyBorder="0" applyAlignment="0" applyProtection="0"/>
    <xf numFmtId="0" fontId="198" fillId="0" borderId="84" applyNumberFormat="0" applyFill="0" applyAlignment="0" applyProtection="0"/>
    <xf numFmtId="0" fontId="197" fillId="31" borderId="82" applyNumberFormat="0" applyAlignment="0" applyProtection="0"/>
    <xf numFmtId="0" fontId="206" fillId="32" borderId="0" applyNumberFormat="0" applyBorder="0" applyAlignment="0" applyProtection="0"/>
    <xf numFmtId="0" fontId="207" fillId="0" borderId="0"/>
    <xf numFmtId="0" fontId="207" fillId="0" borderId="0"/>
    <xf numFmtId="0" fontId="208" fillId="33" borderId="0" applyNumberFormat="0" applyBorder="0" applyAlignment="0" applyProtection="0"/>
    <xf numFmtId="0" fontId="209" fillId="0" borderId="0" applyNumberFormat="0" applyFill="0" applyBorder="0" applyAlignment="0" applyProtection="0"/>
    <xf numFmtId="0" fontId="210" fillId="0" borderId="81" applyNumberFormat="0" applyFill="0" applyAlignment="0" applyProtection="0"/>
    <xf numFmtId="0" fontId="199" fillId="0" borderId="0" applyNumberFormat="0" applyFill="0" applyBorder="0" applyAlignment="0" applyProtection="0"/>
    <xf numFmtId="0" fontId="211" fillId="35" borderId="0" applyNumberFormat="0" applyBorder="0" applyAlignment="0" applyProtection="0"/>
    <xf numFmtId="0" fontId="17" fillId="0" borderId="0"/>
    <xf numFmtId="0" fontId="16" fillId="0" borderId="0"/>
    <xf numFmtId="0" fontId="214" fillId="0" borderId="0" applyNumberFormat="0" applyFill="0" applyBorder="0" applyAlignment="0" applyProtection="0"/>
    <xf numFmtId="0" fontId="16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1354">
    <xf numFmtId="0" fontId="0" fillId="0" borderId="0" xfId="0"/>
    <xf numFmtId="0" fontId="117" fillId="0" borderId="0" xfId="0" applyFont="1" applyFill="1"/>
    <xf numFmtId="0" fontId="69" fillId="0" borderId="0" xfId="0" applyFont="1" applyFill="1"/>
    <xf numFmtId="0" fontId="69" fillId="5" borderId="0" xfId="0" applyFont="1" applyFill="1"/>
    <xf numFmtId="167" fontId="69" fillId="5" borderId="0" xfId="0" applyNumberFormat="1" applyFont="1" applyFill="1" applyAlignment="1">
      <alignment horizontal="left"/>
    </xf>
    <xf numFmtId="0" fontId="69" fillId="5" borderId="0" xfId="0" applyFont="1" applyFill="1" applyBorder="1"/>
    <xf numFmtId="167" fontId="69" fillId="5" borderId="0" xfId="0" applyNumberFormat="1" applyFont="1" applyFill="1"/>
    <xf numFmtId="166" fontId="74" fillId="5" borderId="0" xfId="0" applyNumberFormat="1" applyFont="1" applyFill="1" applyBorder="1" applyAlignment="1">
      <alignment horizontal="center" vertical="center"/>
    </xf>
    <xf numFmtId="4" fontId="74" fillId="5" borderId="17" xfId="0" applyNumberFormat="1" applyFont="1" applyFill="1" applyBorder="1" applyAlignment="1">
      <alignment horizontal="center" vertical="center"/>
    </xf>
    <xf numFmtId="0" fontId="74" fillId="5" borderId="0" xfId="0" applyFont="1" applyFill="1" applyBorder="1"/>
    <xf numFmtId="0" fontId="74" fillId="5" borderId="0" xfId="0" applyFont="1" applyFill="1"/>
    <xf numFmtId="166" fontId="69" fillId="5" borderId="0" xfId="0" applyNumberFormat="1" applyFont="1" applyFill="1"/>
    <xf numFmtId="168" fontId="117" fillId="5" borderId="0" xfId="0" applyNumberFormat="1" applyFont="1" applyFill="1"/>
    <xf numFmtId="3" fontId="69" fillId="5" borderId="0" xfId="0" applyNumberFormat="1" applyFont="1" applyFill="1"/>
    <xf numFmtId="4" fontId="69" fillId="5" borderId="0" xfId="0" applyNumberFormat="1" applyFont="1" applyFill="1"/>
    <xf numFmtId="0" fontId="69" fillId="2" borderId="0" xfId="0" applyFont="1" applyFill="1"/>
    <xf numFmtId="0" fontId="74" fillId="5" borderId="16" xfId="0" applyFont="1" applyFill="1" applyBorder="1"/>
    <xf numFmtId="0" fontId="69" fillId="5" borderId="12" xfId="0" applyFont="1" applyFill="1" applyBorder="1"/>
    <xf numFmtId="0" fontId="69" fillId="5" borderId="11" xfId="0" applyFont="1" applyFill="1" applyBorder="1" applyAlignment="1">
      <alignment horizontal="center"/>
    </xf>
    <xf numFmtId="0" fontId="69" fillId="5" borderId="52" xfId="0" applyFont="1" applyFill="1" applyBorder="1" applyAlignment="1">
      <alignment horizontal="center"/>
    </xf>
    <xf numFmtId="0" fontId="69" fillId="5" borderId="56" xfId="0" applyFont="1" applyFill="1" applyBorder="1" applyAlignment="1">
      <alignment horizontal="center"/>
    </xf>
    <xf numFmtId="0" fontId="69" fillId="5" borderId="21" xfId="0" applyFont="1" applyFill="1" applyBorder="1"/>
    <xf numFmtId="0" fontId="69" fillId="5" borderId="41" xfId="0" applyFont="1" applyFill="1" applyBorder="1" applyAlignment="1">
      <alignment horizontal="center"/>
    </xf>
    <xf numFmtId="0" fontId="69" fillId="5" borderId="24" xfId="0" applyFont="1" applyFill="1" applyBorder="1" applyAlignment="1">
      <alignment horizontal="center"/>
    </xf>
    <xf numFmtId="0" fontId="69" fillId="5" borderId="33" xfId="0" applyFont="1" applyFill="1" applyBorder="1" applyAlignment="1">
      <alignment horizontal="center"/>
    </xf>
    <xf numFmtId="0" fontId="70" fillId="5" borderId="0" xfId="0" applyFont="1" applyFill="1" applyBorder="1"/>
    <xf numFmtId="0" fontId="70" fillId="5" borderId="0" xfId="0" applyFont="1" applyFill="1"/>
    <xf numFmtId="0" fontId="112" fillId="5" borderId="0" xfId="10" applyFont="1" applyFill="1"/>
    <xf numFmtId="173" fontId="69" fillId="5" borderId="0" xfId="0" applyNumberFormat="1" applyFont="1" applyFill="1"/>
    <xf numFmtId="0" fontId="71" fillId="5" borderId="0" xfId="0" applyFont="1" applyFill="1"/>
    <xf numFmtId="0" fontId="108" fillId="5" borderId="0" xfId="0" applyFont="1" applyFill="1" applyAlignment="1"/>
    <xf numFmtId="0" fontId="82" fillId="5" borderId="0" xfId="0" applyFont="1" applyFill="1" applyAlignment="1"/>
    <xf numFmtId="0" fontId="80" fillId="5" borderId="0" xfId="0" applyFont="1" applyFill="1" applyAlignment="1"/>
    <xf numFmtId="0" fontId="104" fillId="5" borderId="0" xfId="0" applyFont="1" applyFill="1"/>
    <xf numFmtId="0" fontId="73" fillId="5" borderId="0" xfId="0" applyFont="1" applyFill="1" applyBorder="1"/>
    <xf numFmtId="3" fontId="74" fillId="5" borderId="0" xfId="0" applyNumberFormat="1" applyFont="1" applyFill="1" applyBorder="1" applyAlignment="1">
      <alignment horizontal="center" vertical="center"/>
    </xf>
    <xf numFmtId="0" fontId="73" fillId="5" borderId="0" xfId="0" applyFont="1" applyFill="1" applyBorder="1" applyAlignment="1">
      <alignment horizontal="left"/>
    </xf>
    <xf numFmtId="166" fontId="74" fillId="5" borderId="0" xfId="0" applyNumberFormat="1" applyFont="1" applyFill="1" applyBorder="1" applyAlignment="1">
      <alignment horizontal="center"/>
    </xf>
    <xf numFmtId="0" fontId="70" fillId="5" borderId="57" xfId="0" applyFont="1" applyFill="1" applyBorder="1" applyAlignment="1">
      <alignment horizontal="center"/>
    </xf>
    <xf numFmtId="0" fontId="75" fillId="5" borderId="57" xfId="0" applyFont="1" applyFill="1" applyBorder="1" applyAlignment="1">
      <alignment horizontal="center"/>
    </xf>
    <xf numFmtId="166" fontId="70" fillId="5" borderId="57" xfId="0" applyNumberFormat="1" applyFont="1" applyFill="1" applyBorder="1" applyAlignment="1">
      <alignment horizontal="center"/>
    </xf>
    <xf numFmtId="0" fontId="70" fillId="5" borderId="18" xfId="0" applyFont="1" applyFill="1" applyBorder="1" applyAlignment="1">
      <alignment horizontal="center"/>
    </xf>
    <xf numFmtId="169" fontId="69" fillId="5" borderId="0" xfId="0" applyNumberFormat="1" applyFont="1" applyFill="1"/>
    <xf numFmtId="3" fontId="74" fillId="5" borderId="58" xfId="0" applyNumberFormat="1" applyFont="1" applyFill="1" applyBorder="1" applyAlignment="1">
      <alignment horizontal="center" vertical="center"/>
    </xf>
    <xf numFmtId="0" fontId="69" fillId="5" borderId="57" xfId="0" applyFont="1" applyFill="1" applyBorder="1"/>
    <xf numFmtId="0" fontId="70" fillId="5" borderId="16" xfId="0" applyFont="1" applyFill="1" applyBorder="1"/>
    <xf numFmtId="167" fontId="70" fillId="5" borderId="17" xfId="0" applyNumberFormat="1" applyFont="1" applyFill="1" applyBorder="1" applyAlignment="1">
      <alignment horizontal="center"/>
    </xf>
    <xf numFmtId="167" fontId="69" fillId="5" borderId="0" xfId="0" applyNumberFormat="1" applyFont="1" applyFill="1" applyAlignment="1">
      <alignment horizontal="center" vertical="center"/>
    </xf>
    <xf numFmtId="167" fontId="70" fillId="5" borderId="0" xfId="0" applyNumberFormat="1" applyFont="1" applyFill="1" applyBorder="1" applyAlignment="1">
      <alignment horizontal="center"/>
    </xf>
    <xf numFmtId="3" fontId="74" fillId="5" borderId="65" xfId="0" applyNumberFormat="1" applyFont="1" applyFill="1" applyBorder="1" applyAlignment="1">
      <alignment horizontal="center" vertical="center"/>
    </xf>
    <xf numFmtId="0" fontId="70" fillId="5" borderId="6" xfId="0" applyFont="1" applyFill="1" applyBorder="1" applyAlignment="1">
      <alignment horizontal="center"/>
    </xf>
    <xf numFmtId="166" fontId="70" fillId="5" borderId="7" xfId="0" applyNumberFormat="1" applyFont="1" applyFill="1" applyBorder="1" applyAlignment="1">
      <alignment horizontal="center" vertical="center"/>
    </xf>
    <xf numFmtId="0" fontId="70" fillId="5" borderId="8" xfId="0" applyFont="1" applyFill="1" applyBorder="1"/>
    <xf numFmtId="166" fontId="70" fillId="5" borderId="0" xfId="0" applyNumberFormat="1" applyFont="1" applyFill="1" applyBorder="1"/>
    <xf numFmtId="0" fontId="75" fillId="5" borderId="0" xfId="0" applyFont="1" applyFill="1" applyBorder="1" applyAlignment="1">
      <alignment horizontal="center"/>
    </xf>
    <xf numFmtId="0" fontId="106" fillId="5" borderId="57" xfId="0" applyFont="1" applyFill="1" applyBorder="1" applyAlignment="1">
      <alignment horizontal="center"/>
    </xf>
    <xf numFmtId="2" fontId="69" fillId="5" borderId="0" xfId="0" applyNumberFormat="1" applyFont="1" applyFill="1" applyAlignment="1">
      <alignment horizontal="left"/>
    </xf>
    <xf numFmtId="0" fontId="74" fillId="5" borderId="11" xfId="0" applyFont="1" applyFill="1" applyBorder="1" applyAlignment="1">
      <alignment horizontal="right" wrapText="1"/>
    </xf>
    <xf numFmtId="0" fontId="69" fillId="5" borderId="11" xfId="0" applyFont="1" applyFill="1" applyBorder="1" applyAlignment="1">
      <alignment vertical="center"/>
    </xf>
    <xf numFmtId="14" fontId="69" fillId="5" borderId="58" xfId="0" applyNumberFormat="1" applyFont="1" applyFill="1" applyBorder="1" applyAlignment="1">
      <alignment vertical="center"/>
    </xf>
    <xf numFmtId="14" fontId="69" fillId="5" borderId="56" xfId="0" applyNumberFormat="1" applyFont="1" applyFill="1" applyBorder="1" applyAlignment="1">
      <alignment vertical="center"/>
    </xf>
    <xf numFmtId="14" fontId="69" fillId="5" borderId="12" xfId="0" applyNumberFormat="1" applyFont="1" applyFill="1" applyBorder="1" applyAlignment="1">
      <alignment vertical="center"/>
    </xf>
    <xf numFmtId="0" fontId="84" fillId="5" borderId="16" xfId="0" applyFont="1" applyFill="1" applyBorder="1" applyAlignment="1">
      <alignment horizontal="center"/>
    </xf>
    <xf numFmtId="166" fontId="70" fillId="5" borderId="57" xfId="0" applyNumberFormat="1" applyFont="1" applyFill="1" applyBorder="1" applyAlignment="1">
      <alignment horizontal="center" vertical="center"/>
    </xf>
    <xf numFmtId="0" fontId="73" fillId="5" borderId="16" xfId="0" applyFont="1" applyFill="1" applyBorder="1" applyAlignment="1">
      <alignment vertical="center"/>
    </xf>
    <xf numFmtId="3" fontId="74" fillId="5" borderId="57" xfId="0" applyNumberFormat="1" applyFont="1" applyFill="1" applyBorder="1" applyAlignment="1">
      <alignment horizontal="center" vertical="center"/>
    </xf>
    <xf numFmtId="3" fontId="74" fillId="5" borderId="17" xfId="0" applyNumberFormat="1" applyFont="1" applyFill="1" applyBorder="1" applyAlignment="1">
      <alignment horizontal="center" vertical="center"/>
    </xf>
    <xf numFmtId="3" fontId="74" fillId="5" borderId="14" xfId="0" applyNumberFormat="1" applyFont="1" applyFill="1" applyBorder="1" applyAlignment="1">
      <alignment horizontal="center" vertical="center"/>
    </xf>
    <xf numFmtId="3" fontId="74" fillId="5" borderId="22" xfId="0" applyNumberFormat="1" applyFont="1" applyFill="1" applyBorder="1" applyAlignment="1">
      <alignment horizontal="center" vertical="center"/>
    </xf>
    <xf numFmtId="0" fontId="73" fillId="5" borderId="43" xfId="0" applyFont="1" applyFill="1" applyBorder="1" applyAlignment="1">
      <alignment vertical="center"/>
    </xf>
    <xf numFmtId="3" fontId="74" fillId="5" borderId="63" xfId="0" applyNumberFormat="1" applyFont="1" applyFill="1" applyBorder="1" applyAlignment="1">
      <alignment horizontal="center" vertical="center"/>
    </xf>
    <xf numFmtId="3" fontId="74" fillId="5" borderId="66" xfId="0" applyNumberFormat="1" applyFont="1" applyFill="1" applyBorder="1" applyAlignment="1">
      <alignment horizontal="center" vertical="center"/>
    </xf>
    <xf numFmtId="0" fontId="82" fillId="5" borderId="43" xfId="0" applyFont="1" applyFill="1" applyBorder="1" applyAlignment="1">
      <alignment horizontal="center"/>
    </xf>
    <xf numFmtId="166" fontId="70" fillId="5" borderId="63" xfId="0" applyNumberFormat="1" applyFont="1" applyFill="1" applyBorder="1" applyAlignment="1">
      <alignment horizontal="center"/>
    </xf>
    <xf numFmtId="167" fontId="70" fillId="5" borderId="66" xfId="0" applyNumberFormat="1" applyFont="1" applyFill="1" applyBorder="1" applyAlignment="1">
      <alignment horizontal="center"/>
    </xf>
    <xf numFmtId="166" fontId="74" fillId="5" borderId="0" xfId="0" applyNumberFormat="1" applyFont="1" applyFill="1" applyBorder="1" applyAlignment="1">
      <alignment horizontal="right"/>
    </xf>
    <xf numFmtId="4" fontId="73" fillId="5" borderId="0" xfId="0" applyNumberFormat="1" applyFont="1" applyFill="1" applyBorder="1" applyAlignment="1">
      <alignment horizontal="center"/>
    </xf>
    <xf numFmtId="0" fontId="81" fillId="5" borderId="14" xfId="0" applyFont="1" applyFill="1" applyBorder="1" applyAlignment="1">
      <alignment horizontal="left" vertical="center" wrapText="1"/>
    </xf>
    <xf numFmtId="166" fontId="69" fillId="5" borderId="16" xfId="0" applyNumberFormat="1" applyFont="1" applyFill="1" applyBorder="1" applyAlignment="1">
      <alignment horizontal="center" vertical="center"/>
    </xf>
    <xf numFmtId="166" fontId="69" fillId="5" borderId="19" xfId="0" applyNumberFormat="1" applyFont="1" applyFill="1" applyBorder="1" applyAlignment="1">
      <alignment horizontal="center" vertical="center"/>
    </xf>
    <xf numFmtId="166" fontId="69" fillId="5" borderId="17" xfId="0" applyNumberFormat="1" applyFont="1" applyFill="1" applyBorder="1" applyAlignment="1">
      <alignment horizontal="center" vertical="center"/>
    </xf>
    <xf numFmtId="14" fontId="84" fillId="5" borderId="74" xfId="0" applyNumberFormat="1" applyFont="1" applyFill="1" applyBorder="1" applyAlignment="1">
      <alignment horizontal="center" vertical="center"/>
    </xf>
    <xf numFmtId="4" fontId="161" fillId="5" borderId="68" xfId="0" applyNumberFormat="1" applyFont="1" applyFill="1" applyBorder="1" applyAlignment="1">
      <alignment horizontal="center" vertical="center"/>
    </xf>
    <xf numFmtId="166" fontId="75" fillId="5" borderId="18" xfId="0" applyNumberFormat="1" applyFont="1" applyFill="1" applyBorder="1" applyAlignment="1">
      <alignment horizontal="center" vertical="center"/>
    </xf>
    <xf numFmtId="0" fontId="106" fillId="5" borderId="17" xfId="0" applyFont="1" applyFill="1" applyBorder="1" applyAlignment="1">
      <alignment horizontal="center" vertical="center"/>
    </xf>
    <xf numFmtId="0" fontId="88" fillId="5" borderId="16" xfId="0" applyFont="1" applyFill="1" applyBorder="1" applyAlignment="1">
      <alignment horizontal="left" wrapText="1"/>
    </xf>
    <xf numFmtId="4" fontId="69" fillId="5" borderId="68" xfId="0" applyNumberFormat="1" applyFont="1" applyFill="1" applyBorder="1" applyAlignment="1">
      <alignment horizontal="center" vertical="center"/>
    </xf>
    <xf numFmtId="0" fontId="69" fillId="5" borderId="17" xfId="0" applyFont="1" applyFill="1" applyBorder="1" applyAlignment="1">
      <alignment horizontal="center" vertical="center"/>
    </xf>
    <xf numFmtId="166" fontId="69" fillId="5" borderId="18" xfId="0" applyNumberFormat="1" applyFont="1" applyFill="1" applyBorder="1" applyAlignment="1">
      <alignment horizontal="center" vertical="center"/>
    </xf>
    <xf numFmtId="0" fontId="81" fillId="5" borderId="14" xfId="0" applyFont="1" applyFill="1" applyBorder="1" applyAlignment="1">
      <alignment vertical="center"/>
    </xf>
    <xf numFmtId="0" fontId="81" fillId="5" borderId="16" xfId="0" applyFont="1" applyFill="1" applyBorder="1" applyAlignment="1">
      <alignment horizontal="left" vertical="center" wrapText="1"/>
    </xf>
    <xf numFmtId="4" fontId="69" fillId="5" borderId="57" xfId="0" applyNumberFormat="1" applyFont="1" applyFill="1" applyBorder="1" applyAlignment="1">
      <alignment horizontal="center" vertical="center"/>
    </xf>
    <xf numFmtId="167" fontId="69" fillId="5" borderId="17" xfId="0" applyNumberFormat="1" applyFont="1" applyFill="1" applyBorder="1" applyAlignment="1">
      <alignment horizontal="center" vertical="center"/>
    </xf>
    <xf numFmtId="2" fontId="117" fillId="5" borderId="18" xfId="0" applyNumberFormat="1" applyFont="1" applyFill="1" applyBorder="1"/>
    <xf numFmtId="2" fontId="117" fillId="5" borderId="57" xfId="0" applyNumberFormat="1" applyFont="1" applyFill="1" applyBorder="1"/>
    <xf numFmtId="167" fontId="117" fillId="5" borderId="0" xfId="0" applyNumberFormat="1" applyFont="1" applyFill="1" applyAlignment="1">
      <alignment horizontal="center"/>
    </xf>
    <xf numFmtId="0" fontId="81" fillId="5" borderId="65" xfId="0" applyFont="1" applyFill="1" applyBorder="1" applyAlignment="1">
      <alignment horizontal="left" vertical="center"/>
    </xf>
    <xf numFmtId="166" fontId="69" fillId="5" borderId="43" xfId="0" applyNumberFormat="1" applyFont="1" applyFill="1" applyBorder="1" applyAlignment="1">
      <alignment horizontal="center" vertical="center"/>
    </xf>
    <xf numFmtId="166" fontId="69" fillId="5" borderId="72" xfId="0" applyNumberFormat="1" applyFont="1" applyFill="1" applyBorder="1" applyAlignment="1">
      <alignment horizontal="center" vertical="center"/>
    </xf>
    <xf numFmtId="166" fontId="69" fillId="5" borderId="66" xfId="0" applyNumberFormat="1" applyFont="1" applyFill="1" applyBorder="1" applyAlignment="1">
      <alignment horizontal="center" vertical="center"/>
    </xf>
    <xf numFmtId="0" fontId="69" fillId="5" borderId="57" xfId="0" applyFont="1" applyFill="1" applyBorder="1" applyAlignment="1">
      <alignment horizontal="center" vertical="center"/>
    </xf>
    <xf numFmtId="0" fontId="69" fillId="5" borderId="57" xfId="0" applyFont="1" applyFill="1" applyBorder="1" applyAlignment="1">
      <alignment horizontal="center"/>
    </xf>
    <xf numFmtId="0" fontId="81" fillId="5" borderId="57" xfId="0" applyFont="1" applyFill="1" applyBorder="1" applyAlignment="1">
      <alignment horizontal="left" vertical="center" wrapText="1"/>
    </xf>
    <xf numFmtId="166" fontId="69" fillId="5" borderId="57" xfId="0" applyNumberFormat="1" applyFont="1" applyFill="1" applyBorder="1" applyAlignment="1">
      <alignment horizontal="center" vertical="center"/>
    </xf>
    <xf numFmtId="166" fontId="69" fillId="5" borderId="57" xfId="0" applyNumberFormat="1" applyFont="1" applyFill="1" applyBorder="1" applyAlignment="1">
      <alignment horizontal="center"/>
    </xf>
    <xf numFmtId="167" fontId="69" fillId="5" borderId="57" xfId="0" applyNumberFormat="1" applyFont="1" applyFill="1" applyBorder="1" applyAlignment="1">
      <alignment horizontal="center"/>
    </xf>
    <xf numFmtId="166" fontId="69" fillId="5" borderId="57" xfId="0" applyNumberFormat="1" applyFont="1" applyFill="1" applyBorder="1"/>
    <xf numFmtId="0" fontId="81" fillId="5" borderId="16" xfId="0" applyFont="1" applyFill="1" applyBorder="1" applyAlignment="1">
      <alignment horizontal="left" vertical="center"/>
    </xf>
    <xf numFmtId="0" fontId="81" fillId="5" borderId="57" xfId="0" applyFont="1" applyFill="1" applyBorder="1" applyAlignment="1">
      <alignment vertical="center"/>
    </xf>
    <xf numFmtId="0" fontId="81" fillId="5" borderId="57" xfId="0" applyFont="1" applyFill="1" applyBorder="1" applyAlignment="1">
      <alignment horizontal="left" vertical="center"/>
    </xf>
    <xf numFmtId="0" fontId="81" fillId="5" borderId="16" xfId="0" applyFont="1" applyFill="1" applyBorder="1" applyAlignment="1">
      <alignment vertical="center"/>
    </xf>
    <xf numFmtId="0" fontId="106" fillId="5" borderId="43" xfId="0" applyFont="1" applyFill="1" applyBorder="1"/>
    <xf numFmtId="4" fontId="185" fillId="5" borderId="63" xfId="0" applyNumberFormat="1" applyFont="1" applyFill="1" applyBorder="1" applyAlignment="1">
      <alignment horizontal="center" vertical="center"/>
    </xf>
    <xf numFmtId="2" fontId="185" fillId="5" borderId="66" xfId="0" applyNumberFormat="1" applyFont="1" applyFill="1" applyBorder="1" applyAlignment="1">
      <alignment horizontal="center" vertical="center"/>
    </xf>
    <xf numFmtId="169" fontId="185" fillId="5" borderId="67" xfId="0" applyNumberFormat="1" applyFont="1" applyFill="1" applyBorder="1" applyAlignment="1">
      <alignment horizontal="center" vertical="center"/>
    </xf>
    <xf numFmtId="167" fontId="185" fillId="5" borderId="66" xfId="0" applyNumberFormat="1" applyFont="1" applyFill="1" applyBorder="1" applyAlignment="1">
      <alignment horizontal="center" vertical="center"/>
    </xf>
    <xf numFmtId="2" fontId="185" fillId="5" borderId="18" xfId="0" applyNumberFormat="1" applyFont="1" applyFill="1" applyBorder="1"/>
    <xf numFmtId="2" fontId="185" fillId="5" borderId="57" xfId="0" applyNumberFormat="1" applyFont="1" applyFill="1" applyBorder="1"/>
    <xf numFmtId="0" fontId="77" fillId="5" borderId="0" xfId="0" applyFont="1" applyFill="1"/>
    <xf numFmtId="167" fontId="77" fillId="5" borderId="0" xfId="0" applyNumberFormat="1" applyFont="1" applyFill="1"/>
    <xf numFmtId="0" fontId="69" fillId="5" borderId="65" xfId="0" applyFont="1" applyFill="1" applyBorder="1"/>
    <xf numFmtId="0" fontId="69" fillId="5" borderId="65" xfId="0" applyFont="1" applyFill="1" applyBorder="1" applyAlignment="1">
      <alignment horizontal="center"/>
    </xf>
    <xf numFmtId="0" fontId="112" fillId="5" borderId="0" xfId="7" applyFont="1" applyFill="1"/>
    <xf numFmtId="0" fontId="69" fillId="5" borderId="5" xfId="0" applyFont="1" applyFill="1" applyBorder="1"/>
    <xf numFmtId="0" fontId="69" fillId="5" borderId="10" xfId="0" applyFont="1" applyFill="1" applyBorder="1"/>
    <xf numFmtId="0" fontId="69" fillId="5" borderId="37" xfId="0" applyFont="1" applyFill="1" applyBorder="1"/>
    <xf numFmtId="0" fontId="72" fillId="5" borderId="5" xfId="0" applyFont="1" applyFill="1" applyBorder="1" applyAlignment="1">
      <alignment vertical="center"/>
    </xf>
    <xf numFmtId="0" fontId="104" fillId="5" borderId="12" xfId="0" applyFont="1" applyFill="1" applyBorder="1" applyAlignment="1">
      <alignment horizontal="center" wrapText="1"/>
    </xf>
    <xf numFmtId="0" fontId="70" fillId="5" borderId="40" xfId="0" applyFont="1" applyFill="1" applyBorder="1" applyAlignment="1">
      <alignment horizontal="center" vertical="center"/>
    </xf>
    <xf numFmtId="0" fontId="82" fillId="5" borderId="4" xfId="0" applyFont="1" applyFill="1" applyBorder="1" applyAlignment="1">
      <alignment horizontal="right"/>
    </xf>
    <xf numFmtId="2" fontId="82" fillId="5" borderId="14" xfId="0" applyNumberFormat="1" applyFont="1" applyFill="1" applyBorder="1" applyAlignment="1">
      <alignment horizontal="center"/>
    </xf>
    <xf numFmtId="2" fontId="82" fillId="5" borderId="42" xfId="0" applyNumberFormat="1" applyFont="1" applyFill="1" applyBorder="1" applyAlignment="1">
      <alignment horizontal="center"/>
    </xf>
    <xf numFmtId="0" fontId="70" fillId="5" borderId="28" xfId="0" applyFont="1" applyFill="1" applyBorder="1"/>
    <xf numFmtId="2" fontId="70" fillId="5" borderId="21" xfId="0" applyNumberFormat="1" applyFont="1" applyFill="1" applyBorder="1"/>
    <xf numFmtId="167" fontId="70" fillId="5" borderId="47" xfId="0" applyNumberFormat="1" applyFont="1" applyFill="1" applyBorder="1"/>
    <xf numFmtId="2" fontId="70" fillId="5" borderId="14" xfId="0" applyNumberFormat="1" applyFont="1" applyFill="1" applyBorder="1"/>
    <xf numFmtId="167" fontId="70" fillId="5" borderId="42" xfId="0" applyNumberFormat="1" applyFont="1" applyFill="1" applyBorder="1"/>
    <xf numFmtId="0" fontId="81" fillId="5" borderId="28" xfId="0" applyFont="1" applyFill="1" applyBorder="1" applyAlignment="1">
      <alignment horizontal="left" vertical="center"/>
    </xf>
    <xf numFmtId="0" fontId="81" fillId="5" borderId="28" xfId="0" applyFont="1" applyFill="1" applyBorder="1" applyAlignment="1">
      <alignment horizontal="left" vertical="center" wrapText="1"/>
    </xf>
    <xf numFmtId="0" fontId="70" fillId="5" borderId="64" xfId="0" applyFont="1" applyFill="1" applyBorder="1"/>
    <xf numFmtId="2" fontId="70" fillId="5" borderId="65" xfId="0" applyNumberFormat="1" applyFont="1" applyFill="1" applyBorder="1"/>
    <xf numFmtId="167" fontId="70" fillId="5" borderId="44" xfId="0" applyNumberFormat="1" applyFont="1" applyFill="1" applyBorder="1"/>
    <xf numFmtId="167" fontId="69" fillId="5" borderId="0" xfId="0" applyNumberFormat="1" applyFont="1" applyFill="1" applyBorder="1"/>
    <xf numFmtId="0" fontId="106" fillId="5" borderId="11" xfId="0" applyFont="1" applyFill="1" applyBorder="1" applyAlignment="1">
      <alignment horizontal="center" wrapText="1"/>
    </xf>
    <xf numFmtId="0" fontId="104" fillId="5" borderId="58" xfId="0" applyFont="1" applyFill="1" applyBorder="1" applyAlignment="1">
      <alignment horizontal="right" vertical="center"/>
    </xf>
    <xf numFmtId="0" fontId="104" fillId="5" borderId="56" xfId="0" applyFont="1" applyFill="1" applyBorder="1" applyAlignment="1">
      <alignment horizontal="right" vertical="center"/>
    </xf>
    <xf numFmtId="4" fontId="187" fillId="5" borderId="57" xfId="0" applyNumberFormat="1" applyFont="1" applyFill="1" applyBorder="1" applyAlignment="1">
      <alignment horizontal="center" vertical="center" wrapText="1"/>
    </xf>
    <xf numFmtId="4" fontId="187" fillId="5" borderId="17" xfId="0" applyNumberFormat="1" applyFont="1" applyFill="1" applyBorder="1" applyAlignment="1">
      <alignment horizontal="center" vertical="center" wrapText="1"/>
    </xf>
    <xf numFmtId="166" fontId="185" fillId="5" borderId="0" xfId="0" applyNumberFormat="1" applyFont="1" applyFill="1" applyAlignment="1">
      <alignment horizontal="left"/>
    </xf>
    <xf numFmtId="0" fontId="74" fillId="5" borderId="16" xfId="0" applyFont="1" applyFill="1" applyBorder="1" applyAlignment="1">
      <alignment horizontal="left" vertical="center"/>
    </xf>
    <xf numFmtId="4" fontId="69" fillId="5" borderId="57" xfId="0" applyNumberFormat="1" applyFont="1" applyFill="1" applyBorder="1"/>
    <xf numFmtId="4" fontId="69" fillId="5" borderId="17" xfId="0" applyNumberFormat="1" applyFont="1" applyFill="1" applyBorder="1"/>
    <xf numFmtId="2" fontId="74" fillId="5" borderId="57" xfId="0" applyNumberFormat="1" applyFont="1" applyFill="1" applyBorder="1"/>
    <xf numFmtId="0" fontId="117" fillId="5" borderId="43" xfId="0" applyFont="1" applyFill="1" applyBorder="1" applyAlignment="1">
      <alignment horizontal="right"/>
    </xf>
    <xf numFmtId="4" fontId="181" fillId="5" borderId="63" xfId="0" applyNumberFormat="1" applyFont="1" applyFill="1" applyBorder="1" applyAlignment="1">
      <alignment horizontal="left"/>
    </xf>
    <xf numFmtId="4" fontId="181" fillId="5" borderId="66" xfId="0" applyNumberFormat="1" applyFont="1" applyFill="1" applyBorder="1" applyAlignment="1">
      <alignment horizontal="left"/>
    </xf>
    <xf numFmtId="0" fontId="84" fillId="5" borderId="16" xfId="0" applyFont="1" applyFill="1" applyBorder="1" applyAlignment="1">
      <alignment horizontal="right"/>
    </xf>
    <xf numFmtId="2" fontId="84" fillId="5" borderId="57" xfId="0" applyNumberFormat="1" applyFont="1" applyFill="1" applyBorder="1" applyAlignment="1">
      <alignment horizontal="center"/>
    </xf>
    <xf numFmtId="4" fontId="84" fillId="5" borderId="17" xfId="0" applyNumberFormat="1" applyFont="1" applyFill="1" applyBorder="1" applyAlignment="1">
      <alignment horizontal="center" vertical="center"/>
    </xf>
    <xf numFmtId="0" fontId="116" fillId="5" borderId="45" xfId="0" applyFont="1" applyFill="1" applyBorder="1" applyAlignment="1">
      <alignment horizontal="right"/>
    </xf>
    <xf numFmtId="4" fontId="149" fillId="5" borderId="57" xfId="0" applyNumberFormat="1" applyFont="1" applyFill="1" applyBorder="1" applyAlignment="1">
      <alignment horizontal="left" vertical="center"/>
    </xf>
    <xf numFmtId="4" fontId="149" fillId="5" borderId="17" xfId="0" applyNumberFormat="1" applyFont="1" applyFill="1" applyBorder="1" applyAlignment="1">
      <alignment horizontal="left" vertical="center"/>
    </xf>
    <xf numFmtId="0" fontId="74" fillId="5" borderId="0" xfId="0" applyFont="1" applyFill="1" applyBorder="1" applyAlignment="1">
      <alignment horizontal="left" vertical="center"/>
    </xf>
    <xf numFmtId="166" fontId="186" fillId="5" borderId="0" xfId="0" applyNumberFormat="1" applyFont="1" applyFill="1" applyBorder="1" applyAlignment="1">
      <alignment horizontal="left"/>
    </xf>
    <xf numFmtId="167" fontId="74" fillId="5" borderId="0" xfId="0" applyNumberFormat="1" applyFont="1" applyFill="1" applyBorder="1" applyAlignment="1">
      <alignment horizontal="left" vertical="center"/>
    </xf>
    <xf numFmtId="167" fontId="74" fillId="5" borderId="0" xfId="0" applyNumberFormat="1" applyFont="1" applyFill="1" applyBorder="1" applyAlignment="1">
      <alignment horizontal="left"/>
    </xf>
    <xf numFmtId="0" fontId="73" fillId="5" borderId="16" xfId="0" applyFont="1" applyFill="1" applyBorder="1" applyAlignment="1">
      <alignment horizontal="right"/>
    </xf>
    <xf numFmtId="4" fontId="84" fillId="5" borderId="57" xfId="0" applyNumberFormat="1" applyFont="1" applyFill="1" applyBorder="1" applyAlignment="1">
      <alignment horizontal="center"/>
    </xf>
    <xf numFmtId="0" fontId="116" fillId="5" borderId="43" xfId="0" applyFont="1" applyFill="1" applyBorder="1" applyAlignment="1">
      <alignment horizontal="right"/>
    </xf>
    <xf numFmtId="4" fontId="149" fillId="5" borderId="63" xfId="0" applyNumberFormat="1" applyFont="1" applyFill="1" applyBorder="1" applyAlignment="1">
      <alignment horizontal="left" vertical="center"/>
    </xf>
    <xf numFmtId="4" fontId="149" fillId="5" borderId="66" xfId="0" applyNumberFormat="1" applyFont="1" applyFill="1" applyBorder="1" applyAlignment="1">
      <alignment horizontal="left" vertical="center"/>
    </xf>
    <xf numFmtId="0" fontId="69" fillId="5" borderId="0" xfId="0" applyFont="1" applyFill="1" applyBorder="1" applyAlignment="1">
      <alignment horizontal="center"/>
    </xf>
    <xf numFmtId="0" fontId="75" fillId="0" borderId="57" xfId="0" applyFont="1" applyFill="1" applyBorder="1" applyAlignment="1">
      <alignment horizontal="center"/>
    </xf>
    <xf numFmtId="3" fontId="70" fillId="5" borderId="57" xfId="0" applyNumberFormat="1" applyFont="1" applyFill="1" applyBorder="1" applyAlignment="1">
      <alignment horizontal="center"/>
    </xf>
    <xf numFmtId="3" fontId="70" fillId="5" borderId="18" xfId="0" applyNumberFormat="1" applyFont="1" applyFill="1" applyBorder="1" applyAlignment="1">
      <alignment horizontal="center"/>
    </xf>
    <xf numFmtId="3" fontId="70" fillId="0" borderId="57" xfId="0" applyNumberFormat="1" applyFont="1" applyFill="1" applyBorder="1" applyAlignment="1">
      <alignment horizontal="center"/>
    </xf>
    <xf numFmtId="3" fontId="85" fillId="0" borderId="57" xfId="0" applyNumberFormat="1" applyFont="1" applyFill="1" applyBorder="1" applyAlignment="1">
      <alignment horizontal="center" vertical="center"/>
    </xf>
    <xf numFmtId="0" fontId="73" fillId="0" borderId="11" xfId="0" applyFont="1" applyFill="1" applyBorder="1"/>
    <xf numFmtId="3" fontId="74" fillId="0" borderId="58" xfId="0" applyNumberFormat="1" applyFont="1" applyFill="1" applyBorder="1" applyAlignment="1">
      <alignment horizontal="center" vertical="center"/>
    </xf>
    <xf numFmtId="167" fontId="74" fillId="0" borderId="56" xfId="0" applyNumberFormat="1" applyFont="1" applyFill="1" applyBorder="1" applyAlignment="1">
      <alignment horizontal="center"/>
    </xf>
    <xf numFmtId="0" fontId="69" fillId="0" borderId="16" xfId="0" applyFont="1" applyFill="1" applyBorder="1"/>
    <xf numFmtId="0" fontId="69" fillId="0" borderId="57" xfId="0" applyFont="1" applyFill="1" applyBorder="1"/>
    <xf numFmtId="0" fontId="69" fillId="0" borderId="38" xfId="0" applyFont="1" applyFill="1" applyBorder="1"/>
    <xf numFmtId="0" fontId="74" fillId="0" borderId="16" xfId="0" applyFont="1" applyFill="1" applyBorder="1"/>
    <xf numFmtId="166" fontId="74" fillId="0" borderId="57" xfId="0" applyNumberFormat="1" applyFont="1" applyFill="1" applyBorder="1" applyAlignment="1">
      <alignment horizontal="center" vertical="center"/>
    </xf>
    <xf numFmtId="166" fontId="74" fillId="0" borderId="17" xfId="0" applyNumberFormat="1" applyFont="1" applyFill="1" applyBorder="1" applyAlignment="1">
      <alignment horizontal="center" vertical="center"/>
    </xf>
    <xf numFmtId="0" fontId="74" fillId="0" borderId="43" xfId="0" applyFont="1" applyFill="1" applyBorder="1"/>
    <xf numFmtId="166" fontId="74" fillId="0" borderId="63" xfId="0" applyNumberFormat="1" applyFont="1" applyFill="1" applyBorder="1" applyAlignment="1">
      <alignment horizontal="center" vertical="center"/>
    </xf>
    <xf numFmtId="166" fontId="74" fillId="0" borderId="66" xfId="0" applyNumberFormat="1" applyFont="1" applyFill="1" applyBorder="1" applyAlignment="1">
      <alignment horizontal="center" vertical="center"/>
    </xf>
    <xf numFmtId="0" fontId="73" fillId="0" borderId="55" xfId="0" applyFont="1" applyFill="1" applyBorder="1"/>
    <xf numFmtId="166" fontId="121" fillId="0" borderId="11" xfId="0" applyNumberFormat="1" applyFont="1" applyFill="1" applyBorder="1" applyAlignment="1">
      <alignment horizontal="center" vertical="center"/>
    </xf>
    <xf numFmtId="166" fontId="121" fillId="0" borderId="12" xfId="0" applyNumberFormat="1" applyFont="1" applyFill="1" applyBorder="1" applyAlignment="1">
      <alignment horizontal="center" vertical="center"/>
    </xf>
    <xf numFmtId="0" fontId="74" fillId="0" borderId="11" xfId="0" applyFont="1" applyFill="1" applyBorder="1"/>
    <xf numFmtId="0" fontId="74" fillId="0" borderId="56" xfId="0" applyFont="1" applyFill="1" applyBorder="1"/>
    <xf numFmtId="0" fontId="74" fillId="0" borderId="28" xfId="0" applyFont="1" applyFill="1" applyBorder="1"/>
    <xf numFmtId="166" fontId="74" fillId="0" borderId="16" xfId="0" applyNumberFormat="1" applyFont="1" applyFill="1" applyBorder="1" applyAlignment="1">
      <alignment horizontal="center" vertical="center"/>
    </xf>
    <xf numFmtId="0" fontId="74" fillId="0" borderId="35" xfId="0" applyFont="1" applyFill="1" applyBorder="1"/>
    <xf numFmtId="166" fontId="74" fillId="0" borderId="43" xfId="0" applyNumberFormat="1" applyFont="1" applyFill="1" applyBorder="1" applyAlignment="1">
      <alignment horizontal="center" vertical="center"/>
    </xf>
    <xf numFmtId="0" fontId="69" fillId="0" borderId="55" xfId="0" applyFont="1" applyFill="1" applyBorder="1"/>
    <xf numFmtId="166" fontId="121" fillId="0" borderId="58" xfId="0" applyNumberFormat="1" applyFont="1" applyFill="1" applyBorder="1" applyAlignment="1">
      <alignment horizontal="center" vertical="center"/>
    </xf>
    <xf numFmtId="166" fontId="121" fillId="0" borderId="40" xfId="0" applyNumberFormat="1" applyFont="1" applyFill="1" applyBorder="1" applyAlignment="1">
      <alignment horizontal="center" vertical="center"/>
    </xf>
    <xf numFmtId="0" fontId="70" fillId="0" borderId="16" xfId="0" applyFont="1" applyFill="1" applyBorder="1"/>
    <xf numFmtId="167" fontId="70" fillId="0" borderId="57" xfId="0" applyNumberFormat="1" applyFont="1" applyFill="1" applyBorder="1" applyAlignment="1">
      <alignment horizontal="center"/>
    </xf>
    <xf numFmtId="167" fontId="70" fillId="0" borderId="17" xfId="0" applyNumberFormat="1" applyFont="1" applyFill="1" applyBorder="1" applyAlignment="1">
      <alignment horizontal="center"/>
    </xf>
    <xf numFmtId="0" fontId="70" fillId="0" borderId="23" xfId="0" applyFont="1" applyFill="1" applyBorder="1"/>
    <xf numFmtId="167" fontId="70" fillId="0" borderId="75" xfId="0" applyNumberFormat="1" applyFont="1" applyFill="1" applyBorder="1" applyAlignment="1">
      <alignment horizontal="center"/>
    </xf>
    <xf numFmtId="167" fontId="70" fillId="0" borderId="29" xfId="0" applyNumberFormat="1" applyFont="1" applyFill="1" applyBorder="1" applyAlignment="1">
      <alignment horizontal="center"/>
    </xf>
    <xf numFmtId="3" fontId="70" fillId="0" borderId="18" xfId="0" applyNumberFormat="1" applyFont="1" applyFill="1" applyBorder="1" applyAlignment="1">
      <alignment horizontal="center"/>
    </xf>
    <xf numFmtId="0" fontId="93" fillId="0" borderId="0" xfId="0" applyFont="1" applyFill="1" applyAlignment="1">
      <alignment horizontal="left"/>
    </xf>
    <xf numFmtId="0" fontId="71" fillId="0" borderId="0" xfId="0" applyFont="1" applyFill="1"/>
    <xf numFmtId="4" fontId="69" fillId="5" borderId="18" xfId="0" applyNumberFormat="1" applyFont="1" applyFill="1" applyBorder="1" applyAlignment="1">
      <alignment horizontal="center" vertical="center"/>
    </xf>
    <xf numFmtId="168" fontId="69" fillId="5" borderId="18" xfId="0" applyNumberFormat="1" applyFont="1" applyFill="1" applyBorder="1" applyAlignment="1">
      <alignment horizontal="center" vertical="center"/>
    </xf>
    <xf numFmtId="174" fontId="69" fillId="5" borderId="17" xfId="0" applyNumberFormat="1" applyFont="1" applyFill="1" applyBorder="1" applyAlignment="1">
      <alignment horizontal="center" vertical="center"/>
    </xf>
    <xf numFmtId="3" fontId="70" fillId="3" borderId="18" xfId="0" applyNumberFormat="1" applyFont="1" applyFill="1" applyBorder="1" applyAlignment="1">
      <alignment horizontal="center"/>
    </xf>
    <xf numFmtId="0" fontId="82" fillId="0" borderId="31" xfId="0" applyFont="1" applyFill="1" applyBorder="1" applyAlignment="1">
      <alignment horizontal="center" wrapText="1"/>
    </xf>
    <xf numFmtId="0" fontId="82" fillId="0" borderId="54" xfId="0" applyFont="1" applyFill="1" applyBorder="1" applyAlignment="1">
      <alignment horizontal="center" vertical="center" wrapText="1"/>
    </xf>
    <xf numFmtId="0" fontId="82" fillId="0" borderId="31" xfId="0" applyFont="1" applyFill="1" applyBorder="1" applyAlignment="1">
      <alignment horizontal="center" vertical="center" wrapText="1"/>
    </xf>
    <xf numFmtId="0" fontId="93" fillId="0" borderId="5" xfId="0" applyFont="1" applyFill="1" applyBorder="1" applyAlignment="1">
      <alignment horizontal="left" wrapText="1"/>
    </xf>
    <xf numFmtId="4" fontId="93" fillId="0" borderId="1" xfId="120" applyNumberFormat="1" applyFont="1" applyFill="1" applyBorder="1" applyAlignment="1">
      <alignment horizontal="center" wrapText="1"/>
    </xf>
    <xf numFmtId="0" fontId="93" fillId="0" borderId="14" xfId="0" applyFont="1" applyFill="1" applyBorder="1" applyAlignment="1">
      <alignment horizontal="left" wrapText="1"/>
    </xf>
    <xf numFmtId="4" fontId="93" fillId="0" borderId="14" xfId="120" applyNumberFormat="1" applyFont="1" applyFill="1" applyBorder="1" applyAlignment="1">
      <alignment horizontal="center" wrapText="1"/>
    </xf>
    <xf numFmtId="0" fontId="94" fillId="0" borderId="14" xfId="0" applyFont="1" applyFill="1" applyBorder="1" applyAlignment="1">
      <alignment horizontal="left" wrapText="1"/>
    </xf>
    <xf numFmtId="4" fontId="94" fillId="0" borderId="14" xfId="120" applyNumberFormat="1" applyFont="1" applyFill="1" applyBorder="1" applyAlignment="1">
      <alignment horizontal="center" wrapText="1"/>
    </xf>
    <xf numFmtId="0" fontId="112" fillId="0" borderId="0" xfId="10" applyFont="1" applyFill="1"/>
    <xf numFmtId="173" fontId="69" fillId="0" borderId="0" xfId="0" applyNumberFormat="1" applyFont="1" applyFill="1"/>
    <xf numFmtId="167" fontId="113" fillId="0" borderId="0" xfId="10" applyNumberFormat="1" applyFont="1" applyFill="1" applyBorder="1" applyAlignment="1">
      <alignment horizontal="left"/>
    </xf>
    <xf numFmtId="4" fontId="113" fillId="0" borderId="0" xfId="11" applyNumberFormat="1" applyFont="1" applyFill="1" applyAlignment="1">
      <alignment horizontal="left"/>
    </xf>
    <xf numFmtId="173" fontId="112" fillId="0" borderId="0" xfId="12" applyNumberFormat="1" applyFont="1" applyFill="1"/>
    <xf numFmtId="0" fontId="112" fillId="0" borderId="0" xfId="13" applyFont="1" applyFill="1"/>
    <xf numFmtId="173" fontId="111" fillId="0" borderId="0" xfId="14" applyNumberFormat="1" applyFill="1"/>
    <xf numFmtId="0" fontId="111" fillId="0" borderId="0" xfId="15" applyFill="1"/>
    <xf numFmtId="173" fontId="112" fillId="0" borderId="0" xfId="10" applyNumberFormat="1" applyFont="1" applyFill="1"/>
    <xf numFmtId="0" fontId="112" fillId="0" borderId="0" xfId="9" applyFont="1" applyFill="1"/>
    <xf numFmtId="167" fontId="93" fillId="0" borderId="0" xfId="0" applyNumberFormat="1" applyFont="1" applyFill="1" applyBorder="1" applyAlignment="1">
      <alignment horizontal="center" vertical="center" wrapText="1"/>
    </xf>
    <xf numFmtId="173" fontId="112" fillId="0" borderId="0" xfId="16" applyNumberFormat="1" applyFont="1" applyFill="1"/>
    <xf numFmtId="0" fontId="112" fillId="0" borderId="0" xfId="16" applyFont="1" applyFill="1"/>
    <xf numFmtId="173" fontId="113" fillId="0" borderId="0" xfId="10" applyNumberFormat="1" applyFont="1" applyFill="1"/>
    <xf numFmtId="0" fontId="113" fillId="0" borderId="0" xfId="9" applyFont="1" applyFill="1"/>
    <xf numFmtId="0" fontId="70" fillId="0" borderId="31" xfId="0" applyFont="1" applyFill="1" applyBorder="1" applyAlignment="1">
      <alignment horizontal="center"/>
    </xf>
    <xf numFmtId="0" fontId="87" fillId="0" borderId="55" xfId="0" applyFont="1" applyFill="1" applyBorder="1" applyAlignment="1">
      <alignment vertical="top" wrapText="1"/>
    </xf>
    <xf numFmtId="166" fontId="70" fillId="0" borderId="12" xfId="0" applyNumberFormat="1" applyFont="1" applyFill="1" applyBorder="1" applyAlignment="1">
      <alignment horizontal="center"/>
    </xf>
    <xf numFmtId="0" fontId="87" fillId="0" borderId="28" xfId="0" applyFont="1" applyFill="1" applyBorder="1" applyAlignment="1">
      <alignment vertical="top" wrapText="1"/>
    </xf>
    <xf numFmtId="166" fontId="70" fillId="0" borderId="14" xfId="0" applyNumberFormat="1" applyFont="1" applyFill="1" applyBorder="1" applyAlignment="1">
      <alignment horizontal="center"/>
    </xf>
    <xf numFmtId="0" fontId="74" fillId="0" borderId="64" xfId="0" applyFont="1" applyFill="1" applyBorder="1"/>
    <xf numFmtId="166" fontId="70" fillId="0" borderId="65" xfId="0" applyNumberFormat="1" applyFont="1" applyFill="1" applyBorder="1" applyAlignment="1">
      <alignment horizontal="center"/>
    </xf>
    <xf numFmtId="0" fontId="117" fillId="0" borderId="0" xfId="0" applyFont="1" applyFill="1" applyBorder="1" applyAlignment="1">
      <alignment horizontal="right"/>
    </xf>
    <xf numFmtId="166" fontId="117" fillId="0" borderId="0" xfId="0" applyNumberFormat="1" applyFont="1" applyFill="1" applyBorder="1"/>
    <xf numFmtId="3" fontId="85" fillId="0" borderId="18" xfId="0" applyNumberFormat="1" applyFont="1" applyFill="1" applyBorder="1" applyAlignment="1">
      <alignment horizontal="center" vertical="center"/>
    </xf>
    <xf numFmtId="0" fontId="69" fillId="2" borderId="0" xfId="0" applyFont="1" applyFill="1" applyBorder="1"/>
    <xf numFmtId="3" fontId="85" fillId="3" borderId="57" xfId="0" applyNumberFormat="1" applyFont="1" applyFill="1" applyBorder="1" applyAlignment="1">
      <alignment horizontal="center" vertical="center"/>
    </xf>
    <xf numFmtId="0" fontId="117" fillId="2" borderId="0" xfId="0" applyFont="1" applyFill="1"/>
    <xf numFmtId="0" fontId="75" fillId="3" borderId="57" xfId="0" applyFont="1" applyFill="1" applyBorder="1" applyAlignment="1">
      <alignment horizontal="center"/>
    </xf>
    <xf numFmtId="3" fontId="70" fillId="3" borderId="57" xfId="0" applyNumberFormat="1" applyFont="1" applyFill="1" applyBorder="1" applyAlignment="1">
      <alignment horizontal="center"/>
    </xf>
    <xf numFmtId="167" fontId="70" fillId="20" borderId="57" xfId="0" applyNumberFormat="1" applyFont="1" applyFill="1" applyBorder="1" applyAlignment="1">
      <alignment horizontal="center"/>
    </xf>
    <xf numFmtId="167" fontId="70" fillId="20" borderId="18" xfId="0" applyNumberFormat="1" applyFont="1" applyFill="1" applyBorder="1" applyAlignment="1">
      <alignment horizontal="center"/>
    </xf>
    <xf numFmtId="167" fontId="70" fillId="6" borderId="57" xfId="0" applyNumberFormat="1" applyFont="1" applyFill="1" applyBorder="1" applyAlignment="1">
      <alignment horizontal="center"/>
    </xf>
    <xf numFmtId="167" fontId="70" fillId="6" borderId="18" xfId="0" applyNumberFormat="1" applyFont="1" applyFill="1" applyBorder="1" applyAlignment="1">
      <alignment horizontal="center"/>
    </xf>
    <xf numFmtId="167" fontId="70" fillId="21" borderId="57" xfId="0" applyNumberFormat="1" applyFont="1" applyFill="1" applyBorder="1" applyAlignment="1">
      <alignment horizontal="center"/>
    </xf>
    <xf numFmtId="167" fontId="70" fillId="21" borderId="18" xfId="0" applyNumberFormat="1" applyFont="1" applyFill="1" applyBorder="1" applyAlignment="1">
      <alignment horizontal="center"/>
    </xf>
    <xf numFmtId="167" fontId="70" fillId="22" borderId="57" xfId="0" applyNumberFormat="1" applyFont="1" applyFill="1" applyBorder="1" applyAlignment="1">
      <alignment horizontal="center"/>
    </xf>
    <xf numFmtId="167" fontId="70" fillId="22" borderId="18" xfId="0" applyNumberFormat="1" applyFont="1" applyFill="1" applyBorder="1" applyAlignment="1">
      <alignment horizontal="center"/>
    </xf>
    <xf numFmtId="0" fontId="112" fillId="0" borderId="0" xfId="10" applyFont="1" applyFill="1" applyBorder="1"/>
    <xf numFmtId="4" fontId="113" fillId="0" borderId="0" xfId="11" applyNumberFormat="1" applyFont="1" applyFill="1" applyBorder="1" applyAlignment="1">
      <alignment horizontal="left"/>
    </xf>
    <xf numFmtId="0" fontId="94" fillId="0" borderId="0" xfId="0" applyFont="1" applyFill="1" applyBorder="1" applyAlignment="1">
      <alignment horizontal="left" wrapText="1"/>
    </xf>
    <xf numFmtId="4" fontId="94" fillId="0" borderId="0" xfId="120" applyNumberFormat="1" applyFont="1" applyFill="1" applyBorder="1" applyAlignment="1">
      <alignment horizontal="center" wrapText="1"/>
    </xf>
    <xf numFmtId="3" fontId="74" fillId="0" borderId="65" xfId="0" applyNumberFormat="1" applyFont="1" applyFill="1" applyBorder="1" applyAlignment="1">
      <alignment horizontal="center" vertical="center"/>
    </xf>
    <xf numFmtId="3" fontId="74" fillId="0" borderId="14" xfId="0" applyNumberFormat="1" applyFont="1" applyFill="1" applyBorder="1" applyAlignment="1">
      <alignment horizontal="center" vertical="center"/>
    </xf>
    <xf numFmtId="3" fontId="75" fillId="5" borderId="57" xfId="0" applyNumberFormat="1" applyFont="1" applyFill="1" applyBorder="1" applyAlignment="1">
      <alignment horizontal="center"/>
    </xf>
    <xf numFmtId="0" fontId="93" fillId="0" borderId="0" xfId="0" applyFont="1" applyFill="1" applyBorder="1" applyAlignment="1">
      <alignment horizontal="left" wrapText="1"/>
    </xf>
    <xf numFmtId="4" fontId="93" fillId="0" borderId="0" xfId="120" applyNumberFormat="1" applyFont="1" applyFill="1" applyBorder="1" applyAlignment="1">
      <alignment horizontal="center" wrapText="1"/>
    </xf>
    <xf numFmtId="0" fontId="69" fillId="5" borderId="2" xfId="0" applyFont="1" applyFill="1" applyBorder="1"/>
    <xf numFmtId="4" fontId="93" fillId="0" borderId="65" xfId="120" applyNumberFormat="1" applyFont="1" applyFill="1" applyBorder="1" applyAlignment="1">
      <alignment horizontal="center" wrapText="1"/>
    </xf>
    <xf numFmtId="0" fontId="95" fillId="2" borderId="0" xfId="19" applyFont="1" applyFill="1"/>
    <xf numFmtId="0" fontId="95" fillId="2" borderId="0" xfId="19" applyFont="1" applyFill="1" applyBorder="1"/>
    <xf numFmtId="0" fontId="177" fillId="2" borderId="0" xfId="19" applyFont="1" applyFill="1" applyBorder="1"/>
    <xf numFmtId="0" fontId="177" fillId="2" borderId="0" xfId="19" applyFont="1" applyFill="1"/>
    <xf numFmtId="0" fontId="105" fillId="2" borderId="0" xfId="19" applyFont="1" applyFill="1"/>
    <xf numFmtId="0" fontId="87" fillId="2" borderId="0" xfId="19" applyFont="1" applyFill="1" applyBorder="1" applyAlignment="1">
      <alignment horizontal="center"/>
    </xf>
    <xf numFmtId="0" fontId="105" fillId="2" borderId="0" xfId="19" applyFont="1" applyFill="1" applyBorder="1"/>
    <xf numFmtId="0" fontId="213" fillId="2" borderId="0" xfId="19" applyFont="1" applyFill="1"/>
    <xf numFmtId="0" fontId="95" fillId="0" borderId="0" xfId="0" applyFont="1" applyAlignment="1">
      <alignment horizontal="center" vertical="center"/>
    </xf>
    <xf numFmtId="0" fontId="69" fillId="2" borderId="0" xfId="0" applyFont="1" applyFill="1" applyAlignment="1">
      <alignment vertical="center"/>
    </xf>
    <xf numFmtId="0" fontId="69" fillId="2" borderId="0" xfId="0" applyFont="1" applyFill="1" applyBorder="1" applyAlignment="1">
      <alignment vertical="center"/>
    </xf>
    <xf numFmtId="0" fontId="93" fillId="2" borderId="0" xfId="19" applyFont="1" applyFill="1" applyAlignment="1">
      <alignment vertical="center"/>
    </xf>
    <xf numFmtId="2" fontId="78" fillId="0" borderId="0" xfId="0" applyNumberFormat="1" applyFont="1" applyFill="1" applyAlignment="1"/>
    <xf numFmtId="2" fontId="78" fillId="0" borderId="0" xfId="0" applyNumberFormat="1" applyFont="1" applyFill="1" applyAlignment="1">
      <alignment horizontal="center"/>
    </xf>
    <xf numFmtId="2" fontId="72" fillId="0" borderId="0" xfId="0" applyNumberFormat="1" applyFont="1" applyFill="1" applyAlignment="1">
      <alignment horizontal="center"/>
    </xf>
    <xf numFmtId="0" fontId="81" fillId="0" borderId="0" xfId="0" applyFont="1" applyFill="1" applyBorder="1" applyAlignment="1">
      <alignment horizontal="center"/>
    </xf>
    <xf numFmtId="0" fontId="81" fillId="0" borderId="0" xfId="0" applyFont="1" applyFill="1" applyBorder="1" applyAlignment="1"/>
    <xf numFmtId="0" fontId="73" fillId="0" borderId="31" xfId="0" applyFont="1" applyFill="1" applyBorder="1" applyAlignment="1">
      <alignment horizontal="center" vertical="center" wrapText="1"/>
    </xf>
    <xf numFmtId="0" fontId="69" fillId="0" borderId="0" xfId="0" applyFont="1" applyFill="1" applyBorder="1"/>
    <xf numFmtId="0" fontId="71" fillId="0" borderId="0" xfId="0" applyFont="1" applyFill="1" applyBorder="1" applyAlignment="1">
      <alignment horizontal="center" vertical="center" wrapText="1"/>
    </xf>
    <xf numFmtId="2" fontId="151" fillId="0" borderId="2" xfId="0" applyNumberFormat="1" applyFont="1" applyFill="1" applyBorder="1" applyAlignment="1">
      <alignment horizontal="center" vertical="center"/>
    </xf>
    <xf numFmtId="3" fontId="84" fillId="0" borderId="2" xfId="0" applyNumberFormat="1" applyFont="1" applyFill="1" applyBorder="1" applyAlignment="1">
      <alignment horizontal="center" vertical="center"/>
    </xf>
    <xf numFmtId="2" fontId="162" fillId="0" borderId="2" xfId="0" applyNumberFormat="1" applyFont="1" applyFill="1" applyBorder="1" applyAlignment="1">
      <alignment horizontal="center" vertical="center" wrapText="1"/>
    </xf>
    <xf numFmtId="2" fontId="151" fillId="0" borderId="31" xfId="0" applyNumberFormat="1" applyFont="1" applyFill="1" applyBorder="1" applyAlignment="1">
      <alignment horizontal="center" vertical="center"/>
    </xf>
    <xf numFmtId="2" fontId="91" fillId="0" borderId="0" xfId="0" applyNumberFormat="1" applyFont="1" applyFill="1" applyBorder="1" applyAlignment="1">
      <alignment horizontal="center" vertical="center"/>
    </xf>
    <xf numFmtId="0" fontId="73" fillId="0" borderId="54" xfId="0" applyFont="1" applyFill="1" applyBorder="1" applyAlignment="1">
      <alignment vertical="center" wrapText="1"/>
    </xf>
    <xf numFmtId="3" fontId="216" fillId="0" borderId="31" xfId="0" applyNumberFormat="1" applyFont="1" applyFill="1" applyBorder="1" applyAlignment="1">
      <alignment horizontal="center" vertical="center"/>
    </xf>
    <xf numFmtId="3" fontId="74" fillId="0" borderId="31" xfId="0" applyNumberFormat="1" applyFont="1" applyFill="1" applyBorder="1" applyAlignment="1">
      <alignment horizontal="center" vertical="center"/>
    </xf>
    <xf numFmtId="3" fontId="69" fillId="0" borderId="0" xfId="0" applyNumberFormat="1" applyFont="1" applyFill="1" applyBorder="1"/>
    <xf numFmtId="3" fontId="74" fillId="0" borderId="0" xfId="0" applyNumberFormat="1" applyFont="1" applyFill="1" applyBorder="1" applyAlignment="1">
      <alignment horizontal="center" vertical="center"/>
    </xf>
    <xf numFmtId="3" fontId="69" fillId="0" borderId="0" xfId="0" applyNumberFormat="1" applyFont="1" applyFill="1"/>
    <xf numFmtId="0" fontId="85" fillId="0" borderId="54" xfId="0" applyFont="1" applyFill="1" applyBorder="1" applyAlignment="1">
      <alignment vertical="center" wrapText="1"/>
    </xf>
    <xf numFmtId="3" fontId="74" fillId="0" borderId="0" xfId="0" applyNumberFormat="1" applyFont="1" applyFill="1" applyBorder="1" applyAlignment="1">
      <alignment horizontal="center"/>
    </xf>
    <xf numFmtId="0" fontId="70" fillId="0" borderId="0" xfId="0" applyFont="1" applyFill="1" applyBorder="1" applyAlignment="1">
      <alignment horizontal="left" vertical="center" wrapText="1"/>
    </xf>
    <xf numFmtId="0" fontId="81" fillId="0" borderId="0" xfId="0" applyFont="1" applyFill="1" applyBorder="1" applyAlignment="1">
      <alignment horizontal="left"/>
    </xf>
    <xf numFmtId="3" fontId="84" fillId="0" borderId="31" xfId="0" applyNumberFormat="1" applyFont="1" applyFill="1" applyBorder="1" applyAlignment="1">
      <alignment horizontal="center" vertical="center"/>
    </xf>
    <xf numFmtId="2" fontId="69" fillId="0" borderId="0" xfId="0" applyNumberFormat="1" applyFont="1" applyFill="1"/>
    <xf numFmtId="3" fontId="84" fillId="0" borderId="31" xfId="0" applyNumberFormat="1" applyFont="1" applyFill="1" applyBorder="1" applyAlignment="1">
      <alignment horizontal="center" vertical="center" wrapText="1"/>
    </xf>
    <xf numFmtId="0" fontId="73" fillId="0" borderId="31" xfId="0" applyFont="1" applyFill="1" applyBorder="1" applyAlignment="1">
      <alignment horizontal="left" wrapText="1"/>
    </xf>
    <xf numFmtId="3" fontId="141" fillId="0" borderId="0" xfId="0" applyNumberFormat="1" applyFont="1" applyFill="1" applyAlignment="1">
      <alignment horizontal="left"/>
    </xf>
    <xf numFmtId="0" fontId="73" fillId="0" borderId="31" xfId="0" applyFont="1" applyFill="1" applyBorder="1" applyAlignment="1">
      <alignment wrapText="1"/>
    </xf>
    <xf numFmtId="1" fontId="117" fillId="0" borderId="0" xfId="0" applyNumberFormat="1" applyFont="1" applyFill="1"/>
    <xf numFmtId="168" fontId="185" fillId="0" borderId="0" xfId="0" applyNumberFormat="1" applyFont="1" applyFill="1"/>
    <xf numFmtId="0" fontId="79" fillId="0" borderId="0" xfId="0" applyFont="1" applyFill="1" applyBorder="1" applyAlignment="1">
      <alignment horizontal="center" vertical="center"/>
    </xf>
    <xf numFmtId="0" fontId="78" fillId="0" borderId="0" xfId="0" applyFont="1" applyFill="1" applyBorder="1" applyAlignment="1">
      <alignment horizontal="center"/>
    </xf>
    <xf numFmtId="0" fontId="81" fillId="0" borderId="0" xfId="0" applyFont="1" applyFill="1" applyBorder="1" applyAlignment="1">
      <alignment horizontal="right"/>
    </xf>
    <xf numFmtId="2" fontId="117" fillId="0" borderId="0" xfId="0" applyNumberFormat="1" applyFont="1" applyFill="1"/>
    <xf numFmtId="169" fontId="185" fillId="0" borderId="0" xfId="0" applyNumberFormat="1" applyFont="1" applyFill="1"/>
    <xf numFmtId="2" fontId="73" fillId="0" borderId="31" xfId="0" applyNumberFormat="1" applyFont="1" applyFill="1" applyBorder="1" applyAlignment="1">
      <alignment horizontal="center" vertical="center" wrapText="1"/>
    </xf>
    <xf numFmtId="3" fontId="73" fillId="0" borderId="55" xfId="0" applyNumberFormat="1" applyFont="1" applyFill="1" applyBorder="1" applyAlignment="1">
      <alignment horizontal="center" vertical="center" wrapText="1"/>
    </xf>
    <xf numFmtId="3" fontId="73" fillId="0" borderId="12" xfId="0" applyNumberFormat="1" applyFont="1" applyFill="1" applyBorder="1" applyAlignment="1">
      <alignment horizontal="center" vertical="center" wrapText="1"/>
    </xf>
    <xf numFmtId="166" fontId="84" fillId="0" borderId="40" xfId="0" applyNumberFormat="1" applyFont="1" applyFill="1" applyBorder="1" applyAlignment="1">
      <alignment horizontal="center" vertical="center" wrapText="1"/>
    </xf>
    <xf numFmtId="172" fontId="157" fillId="0" borderId="0" xfId="0" applyNumberFormat="1" applyFont="1" applyFill="1"/>
    <xf numFmtId="3" fontId="116" fillId="0" borderId="0" xfId="0" applyNumberFormat="1" applyFont="1" applyFill="1"/>
    <xf numFmtId="4" fontId="147" fillId="0" borderId="0" xfId="0" applyNumberFormat="1" applyFont="1" applyFill="1"/>
    <xf numFmtId="0" fontId="116" fillId="0" borderId="0" xfId="0" applyFont="1" applyFill="1"/>
    <xf numFmtId="167" fontId="116" fillId="0" borderId="0" xfId="0" applyNumberFormat="1" applyFont="1" applyFill="1"/>
    <xf numFmtId="1" fontId="116" fillId="0" borderId="0" xfId="0" applyNumberFormat="1" applyFont="1" applyFill="1"/>
    <xf numFmtId="3" fontId="74" fillId="0" borderId="28" xfId="0" applyNumberFormat="1" applyFont="1" applyFill="1" applyBorder="1" applyAlignment="1">
      <alignment horizontal="center" vertical="center" wrapText="1"/>
    </xf>
    <xf numFmtId="3" fontId="74" fillId="0" borderId="14" xfId="0" applyNumberFormat="1" applyFont="1" applyFill="1" applyBorder="1" applyAlignment="1">
      <alignment horizontal="center" vertical="center" wrapText="1"/>
    </xf>
    <xf numFmtId="166" fontId="85" fillId="0" borderId="42" xfId="0" applyNumberFormat="1" applyFont="1" applyFill="1" applyBorder="1" applyAlignment="1">
      <alignment horizontal="center" vertical="center" wrapText="1"/>
    </xf>
    <xf numFmtId="3" fontId="85" fillId="0" borderId="14" xfId="0" applyNumberFormat="1" applyFont="1" applyFill="1" applyBorder="1" applyAlignment="1">
      <alignment horizontal="center" vertical="center" wrapText="1"/>
    </xf>
    <xf numFmtId="167" fontId="117" fillId="0" borderId="0" xfId="0" applyNumberFormat="1" applyFont="1" applyFill="1"/>
    <xf numFmtId="1" fontId="69" fillId="0" borderId="0" xfId="0" applyNumberFormat="1" applyFont="1" applyFill="1"/>
    <xf numFmtId="167" fontId="69" fillId="0" borderId="0" xfId="0" applyNumberFormat="1" applyFont="1" applyFill="1"/>
    <xf numFmtId="49" fontId="74" fillId="0" borderId="14" xfId="0" applyNumberFormat="1" applyFont="1" applyFill="1" applyBorder="1" applyAlignment="1">
      <alignment horizontal="left" vertical="center" indent="1"/>
    </xf>
    <xf numFmtId="3" fontId="74" fillId="0" borderId="35" xfId="0" applyNumberFormat="1" applyFont="1" applyFill="1" applyBorder="1" applyAlignment="1">
      <alignment horizontal="center" vertical="center" wrapText="1"/>
    </xf>
    <xf numFmtId="3" fontId="74" fillId="0" borderId="57" xfId="0" applyNumberFormat="1" applyFont="1" applyFill="1" applyBorder="1" applyAlignment="1">
      <alignment horizontal="center" vertical="center" wrapText="1"/>
    </xf>
    <xf numFmtId="3" fontId="74" fillId="0" borderId="19" xfId="0" applyNumberFormat="1" applyFont="1" applyFill="1" applyBorder="1" applyAlignment="1">
      <alignment horizontal="center" vertical="center" wrapText="1"/>
    </xf>
    <xf numFmtId="167" fontId="179" fillId="0" borderId="0" xfId="0" applyNumberFormat="1" applyFont="1" applyFill="1"/>
    <xf numFmtId="1" fontId="110" fillId="0" borderId="0" xfId="0" applyNumberFormat="1" applyFont="1" applyFill="1"/>
    <xf numFmtId="167" fontId="110" fillId="0" borderId="0" xfId="0" applyNumberFormat="1" applyFont="1" applyFill="1"/>
    <xf numFmtId="0" fontId="110" fillId="0" borderId="0" xfId="0" applyFont="1" applyFill="1"/>
    <xf numFmtId="0" fontId="115" fillId="0" borderId="0" xfId="0" applyFont="1" applyFill="1"/>
    <xf numFmtId="0" fontId="188" fillId="0" borderId="0" xfId="0" applyFont="1" applyFill="1"/>
    <xf numFmtId="1" fontId="115" fillId="0" borderId="0" xfId="0" applyNumberFormat="1" applyFont="1" applyFill="1"/>
    <xf numFmtId="3" fontId="90" fillId="0" borderId="64" xfId="0" applyNumberFormat="1" applyFont="1" applyFill="1" applyBorder="1" applyAlignment="1">
      <alignment horizontal="center" vertical="center" wrapText="1"/>
    </xf>
    <xf numFmtId="3" fontId="85" fillId="0" borderId="65" xfId="0" applyNumberFormat="1" applyFont="1" applyFill="1" applyBorder="1" applyAlignment="1">
      <alignment horizontal="center" vertical="center" wrapText="1"/>
    </xf>
    <xf numFmtId="166" fontId="85" fillId="0" borderId="44" xfId="0" applyNumberFormat="1" applyFont="1" applyFill="1" applyBorder="1" applyAlignment="1">
      <alignment horizontal="center" vertical="center" wrapText="1"/>
    </xf>
    <xf numFmtId="0" fontId="69" fillId="0" borderId="0" xfId="0" applyFont="1" applyFill="1" applyAlignment="1">
      <alignment vertical="center"/>
    </xf>
    <xf numFmtId="3" fontId="85" fillId="0" borderId="0" xfId="0" applyNumberFormat="1" applyFont="1" applyFill="1" applyBorder="1" applyAlignment="1">
      <alignment horizontal="center" vertical="center" wrapText="1"/>
    </xf>
    <xf numFmtId="0" fontId="81" fillId="0" borderId="0" xfId="0" applyFont="1" applyFill="1" applyBorder="1" applyAlignment="1">
      <alignment horizontal="left" vertical="top" wrapText="1"/>
    </xf>
    <xf numFmtId="0" fontId="85" fillId="0" borderId="0" xfId="0" applyFont="1" applyFill="1" applyBorder="1" applyAlignment="1">
      <alignment horizontal="left" vertical="top" wrapText="1"/>
    </xf>
    <xf numFmtId="0" fontId="85" fillId="0" borderId="0" xfId="0" applyFont="1" applyFill="1" applyBorder="1" applyAlignment="1">
      <alignment horizontal="right" vertical="top" wrapText="1"/>
    </xf>
    <xf numFmtId="2" fontId="84" fillId="0" borderId="31" xfId="0" applyNumberFormat="1" applyFont="1" applyFill="1" applyBorder="1" applyAlignment="1">
      <alignment horizontal="center" vertical="center" wrapText="1"/>
    </xf>
    <xf numFmtId="2" fontId="84" fillId="0" borderId="37" xfId="0" applyNumberFormat="1" applyFont="1" applyFill="1" applyBorder="1" applyAlignment="1">
      <alignment horizontal="center" vertical="center" wrapText="1"/>
    </xf>
    <xf numFmtId="3" fontId="84" fillId="0" borderId="12" xfId="0" applyNumberFormat="1" applyFont="1" applyFill="1" applyBorder="1" applyAlignment="1">
      <alignment horizontal="center" vertical="center"/>
    </xf>
    <xf numFmtId="3" fontId="85" fillId="0" borderId="42" xfId="0" applyNumberFormat="1" applyFont="1" applyFill="1" applyBorder="1" applyAlignment="1">
      <alignment horizontal="center" vertical="center"/>
    </xf>
    <xf numFmtId="3" fontId="122" fillId="0" borderId="14" xfId="0" applyNumberFormat="1" applyFont="1" applyFill="1" applyBorder="1" applyAlignment="1">
      <alignment horizontal="center" vertical="center"/>
    </xf>
    <xf numFmtId="3" fontId="90" fillId="0" borderId="42" xfId="0" applyNumberFormat="1" applyFont="1" applyFill="1" applyBorder="1" applyAlignment="1">
      <alignment horizontal="center" vertical="center"/>
    </xf>
    <xf numFmtId="3" fontId="85" fillId="0" borderId="44" xfId="0" applyNumberFormat="1" applyFont="1" applyFill="1" applyBorder="1" applyAlignment="1">
      <alignment horizontal="center" vertical="center"/>
    </xf>
    <xf numFmtId="0" fontId="85" fillId="0" borderId="42" xfId="0" applyFont="1" applyFill="1" applyBorder="1" applyAlignment="1">
      <alignment horizontal="left" vertical="center" wrapText="1"/>
    </xf>
    <xf numFmtId="3" fontId="90" fillId="0" borderId="14" xfId="0" applyNumberFormat="1" applyFont="1" applyFill="1" applyBorder="1" applyAlignment="1">
      <alignment horizontal="center" vertical="center"/>
    </xf>
    <xf numFmtId="3" fontId="84" fillId="0" borderId="13" xfId="0" applyNumberFormat="1" applyFont="1" applyFill="1" applyBorder="1" applyAlignment="1">
      <alignment horizontal="center" vertical="center"/>
    </xf>
    <xf numFmtId="3" fontId="84" fillId="0" borderId="42" xfId="0" applyNumberFormat="1" applyFont="1" applyFill="1" applyBorder="1" applyAlignment="1">
      <alignment horizontal="center" vertical="center"/>
    </xf>
    <xf numFmtId="3" fontId="84" fillId="0" borderId="1" xfId="0" applyNumberFormat="1" applyFont="1" applyFill="1" applyBorder="1" applyAlignment="1">
      <alignment horizontal="center" vertical="center"/>
    </xf>
    <xf numFmtId="166" fontId="84" fillId="0" borderId="1" xfId="0" applyNumberFormat="1" applyFont="1" applyFill="1" applyBorder="1" applyAlignment="1">
      <alignment horizontal="center" vertical="center"/>
    </xf>
    <xf numFmtId="167" fontId="144" fillId="0" borderId="0" xfId="0" applyNumberFormat="1" applyFont="1" applyFill="1"/>
    <xf numFmtId="3" fontId="69" fillId="0" borderId="0" xfId="0" applyNumberFormat="1" applyFont="1" applyFill="1" applyAlignment="1">
      <alignment vertical="center"/>
    </xf>
    <xf numFmtId="1" fontId="69" fillId="0" borderId="0" xfId="0" applyNumberFormat="1" applyFont="1" applyFill="1" applyAlignment="1">
      <alignment vertical="center"/>
    </xf>
    <xf numFmtId="167" fontId="69" fillId="0" borderId="0" xfId="0" applyNumberFormat="1" applyFont="1" applyFill="1" applyAlignment="1">
      <alignment vertical="center"/>
    </xf>
    <xf numFmtId="168" fontId="69" fillId="0" borderId="0" xfId="0" applyNumberFormat="1" applyFont="1" applyFill="1" applyAlignment="1">
      <alignment vertical="center"/>
    </xf>
    <xf numFmtId="3" fontId="84" fillId="0" borderId="22" xfId="0" applyNumberFormat="1" applyFont="1" applyFill="1" applyBorder="1" applyAlignment="1">
      <alignment horizontal="center" vertical="center"/>
    </xf>
    <xf numFmtId="166" fontId="84" fillId="0" borderId="22" xfId="0" applyNumberFormat="1" applyFont="1" applyFill="1" applyBorder="1" applyAlignment="1">
      <alignment horizontal="center" vertical="center"/>
    </xf>
    <xf numFmtId="3" fontId="84" fillId="0" borderId="14" xfId="0" applyNumberFormat="1" applyFont="1" applyFill="1" applyBorder="1" applyAlignment="1">
      <alignment horizontal="center" vertical="center"/>
    </xf>
    <xf numFmtId="166" fontId="84" fillId="0" borderId="14" xfId="0" applyNumberFormat="1" applyFont="1" applyFill="1" applyBorder="1" applyAlignment="1">
      <alignment horizontal="center" vertical="center"/>
    </xf>
    <xf numFmtId="3" fontId="84" fillId="0" borderId="3" xfId="0" applyNumberFormat="1" applyFont="1" applyFill="1" applyBorder="1" applyAlignment="1">
      <alignment horizontal="center" vertical="center"/>
    </xf>
    <xf numFmtId="166" fontId="84" fillId="0" borderId="3" xfId="0" applyNumberFormat="1" applyFont="1" applyFill="1" applyBorder="1" applyAlignment="1">
      <alignment horizontal="center" vertical="center"/>
    </xf>
    <xf numFmtId="3" fontId="84" fillId="0" borderId="21" xfId="0" applyNumberFormat="1" applyFont="1" applyFill="1" applyBorder="1" applyAlignment="1">
      <alignment horizontal="center" vertical="center"/>
    </xf>
    <xf numFmtId="166" fontId="84" fillId="0" borderId="21" xfId="0" applyNumberFormat="1" applyFont="1" applyFill="1" applyBorder="1" applyAlignment="1">
      <alignment horizontal="center" vertical="center"/>
    </xf>
    <xf numFmtId="166" fontId="84" fillId="0" borderId="2" xfId="0" applyNumberFormat="1" applyFont="1" applyFill="1" applyBorder="1" applyAlignment="1">
      <alignment horizontal="center" vertical="center"/>
    </xf>
    <xf numFmtId="167" fontId="143" fillId="0" borderId="0" xfId="0" applyNumberFormat="1" applyFont="1" applyFill="1"/>
    <xf numFmtId="0" fontId="82" fillId="0" borderId="47" xfId="0" applyNumberFormat="1" applyFont="1" applyFill="1" applyBorder="1" applyAlignment="1">
      <alignment horizontal="center" vertical="center"/>
    </xf>
    <xf numFmtId="166" fontId="84" fillId="0" borderId="32" xfId="0" applyNumberFormat="1" applyFont="1" applyFill="1" applyBorder="1" applyAlignment="1">
      <alignment horizontal="center" vertical="center"/>
    </xf>
    <xf numFmtId="170" fontId="69" fillId="0" borderId="0" xfId="0" applyNumberFormat="1" applyFont="1" applyFill="1" applyAlignment="1">
      <alignment vertical="center"/>
    </xf>
    <xf numFmtId="0" fontId="82" fillId="0" borderId="42" xfId="0" applyNumberFormat="1" applyFont="1" applyFill="1" applyBorder="1" applyAlignment="1">
      <alignment horizontal="center" vertical="center"/>
    </xf>
    <xf numFmtId="166" fontId="84" fillId="0" borderId="28" xfId="0" applyNumberFormat="1" applyFont="1" applyFill="1" applyBorder="1" applyAlignment="1">
      <alignment horizontal="center" vertical="center"/>
    </xf>
    <xf numFmtId="0" fontId="118" fillId="0" borderId="44" xfId="0" applyNumberFormat="1" applyFont="1" applyFill="1" applyBorder="1" applyAlignment="1">
      <alignment horizontal="center" vertical="center"/>
    </xf>
    <xf numFmtId="3" fontId="84" fillId="0" borderId="65" xfId="0" applyNumberFormat="1" applyFont="1" applyFill="1" applyBorder="1" applyAlignment="1">
      <alignment horizontal="center" vertical="center"/>
    </xf>
    <xf numFmtId="166" fontId="84" fillId="0" borderId="30" xfId="0" applyNumberFormat="1" applyFont="1" applyFill="1" applyBorder="1" applyAlignment="1">
      <alignment horizontal="center" vertical="center"/>
    </xf>
    <xf numFmtId="0" fontId="74" fillId="0" borderId="0" xfId="0" applyFont="1" applyFill="1" applyBorder="1" applyAlignment="1">
      <alignment horizontal="left" wrapText="1"/>
    </xf>
    <xf numFmtId="0" fontId="85" fillId="0" borderId="0" xfId="0" applyFont="1" applyFill="1" applyBorder="1" applyAlignment="1">
      <alignment horizontal="right" vertical="center" wrapText="1"/>
    </xf>
    <xf numFmtId="0" fontId="84" fillId="0" borderId="5" xfId="0" applyFont="1" applyFill="1" applyBorder="1" applyAlignment="1">
      <alignment vertical="center"/>
    </xf>
    <xf numFmtId="0" fontId="84" fillId="0" borderId="10" xfId="0" applyFont="1" applyFill="1" applyBorder="1" applyAlignment="1">
      <alignment vertical="center"/>
    </xf>
    <xf numFmtId="1" fontId="69" fillId="0" borderId="0" xfId="0" applyNumberFormat="1" applyFont="1" applyFill="1" applyBorder="1"/>
    <xf numFmtId="0" fontId="84" fillId="0" borderId="30" xfId="0" applyFont="1" applyFill="1" applyBorder="1" applyAlignment="1">
      <alignment vertical="center"/>
    </xf>
    <xf numFmtId="0" fontId="84" fillId="0" borderId="9" xfId="0" applyFont="1" applyFill="1" applyBorder="1" applyAlignment="1">
      <alignment vertical="center"/>
    </xf>
    <xf numFmtId="2" fontId="84" fillId="0" borderId="51" xfId="0" applyNumberFormat="1" applyFont="1" applyFill="1" applyBorder="1" applyAlignment="1">
      <alignment horizontal="center" vertical="center" wrapText="1"/>
    </xf>
    <xf numFmtId="3" fontId="84" fillId="0" borderId="55" xfId="0" applyNumberFormat="1" applyFont="1" applyFill="1" applyBorder="1" applyAlignment="1">
      <alignment horizontal="center" vertical="center" wrapText="1"/>
    </xf>
    <xf numFmtId="3" fontId="74" fillId="0" borderId="42" xfId="0" applyNumberFormat="1" applyFont="1" applyFill="1" applyBorder="1" applyAlignment="1">
      <alignment horizontal="center" vertical="center" wrapText="1"/>
    </xf>
    <xf numFmtId="0" fontId="84" fillId="0" borderId="28" xfId="0" applyFont="1" applyFill="1" applyBorder="1" applyAlignment="1">
      <alignment horizontal="center" vertical="center" wrapText="1"/>
    </xf>
    <xf numFmtId="3" fontId="84" fillId="0" borderId="28" xfId="0" applyNumberFormat="1" applyFont="1" applyFill="1" applyBorder="1" applyAlignment="1">
      <alignment horizontal="center" vertical="center" wrapText="1"/>
    </xf>
    <xf numFmtId="3" fontId="85" fillId="0" borderId="42" xfId="0" applyNumberFormat="1" applyFont="1" applyFill="1" applyBorder="1" applyAlignment="1">
      <alignment horizontal="center" vertical="center" wrapText="1"/>
    </xf>
    <xf numFmtId="3" fontId="85" fillId="0" borderId="21" xfId="0" applyNumberFormat="1" applyFont="1" applyFill="1" applyBorder="1" applyAlignment="1">
      <alignment horizontal="center" vertical="center"/>
    </xf>
    <xf numFmtId="3" fontId="85" fillId="0" borderId="28" xfId="0" applyNumberFormat="1" applyFont="1" applyFill="1" applyBorder="1" applyAlignment="1">
      <alignment horizontal="center" vertical="center" wrapText="1"/>
    </xf>
    <xf numFmtId="0" fontId="85" fillId="0" borderId="28" xfId="0" applyFont="1" applyFill="1" applyBorder="1" applyAlignment="1">
      <alignment horizontal="center" vertical="center" wrapText="1"/>
    </xf>
    <xf numFmtId="3" fontId="84" fillId="0" borderId="64" xfId="0" applyNumberFormat="1" applyFont="1" applyFill="1" applyBorder="1" applyAlignment="1">
      <alignment horizontal="center" vertical="center" wrapText="1"/>
    </xf>
    <xf numFmtId="3" fontId="84" fillId="0" borderId="12" xfId="0" applyNumberFormat="1" applyFont="1" applyFill="1" applyBorder="1" applyAlignment="1">
      <alignment horizontal="center" vertical="center" wrapText="1"/>
    </xf>
    <xf numFmtId="3" fontId="84" fillId="0" borderId="14" xfId="0" applyNumberFormat="1" applyFont="1" applyFill="1" applyBorder="1" applyAlignment="1">
      <alignment horizontal="center" vertical="center" wrapText="1"/>
    </xf>
    <xf numFmtId="3" fontId="84" fillId="0" borderId="65" xfId="0" applyNumberFormat="1" applyFont="1" applyFill="1" applyBorder="1" applyAlignment="1">
      <alignment horizontal="center" vertical="center" wrapText="1"/>
    </xf>
    <xf numFmtId="1" fontId="84" fillId="0" borderId="13" xfId="0" applyNumberFormat="1" applyFont="1" applyFill="1" applyBorder="1" applyAlignment="1">
      <alignment horizontal="center" vertical="center" wrapText="1"/>
    </xf>
    <xf numFmtId="167" fontId="84" fillId="0" borderId="12" xfId="0" applyNumberFormat="1" applyFont="1" applyFill="1" applyBorder="1" applyAlignment="1">
      <alignment horizontal="center" vertical="center" wrapText="1"/>
    </xf>
    <xf numFmtId="3" fontId="117" fillId="0" borderId="0" xfId="0" applyNumberFormat="1" applyFont="1" applyFill="1" applyBorder="1" applyAlignment="1">
      <alignment horizontal="center" vertical="center"/>
    </xf>
    <xf numFmtId="4" fontId="185" fillId="0" borderId="0" xfId="0" applyNumberFormat="1" applyFont="1" applyFill="1" applyAlignment="1">
      <alignment horizontal="center" vertical="center"/>
    </xf>
    <xf numFmtId="167" fontId="117" fillId="0" borderId="0" xfId="0" applyNumberFormat="1" applyFont="1" applyFill="1" applyAlignment="1">
      <alignment horizontal="center" vertical="center"/>
    </xf>
    <xf numFmtId="171" fontId="69" fillId="0" borderId="0" xfId="0" applyNumberFormat="1" applyFont="1" applyFill="1"/>
    <xf numFmtId="169" fontId="69" fillId="0" borderId="0" xfId="0" applyNumberFormat="1" applyFont="1" applyFill="1"/>
    <xf numFmtId="1" fontId="85" fillId="0" borderId="15" xfId="0" applyNumberFormat="1" applyFont="1" applyFill="1" applyBorder="1" applyAlignment="1">
      <alignment horizontal="center" vertical="center" wrapText="1"/>
    </xf>
    <xf numFmtId="167" fontId="85" fillId="0" borderId="14" xfId="0" applyNumberFormat="1" applyFont="1" applyFill="1" applyBorder="1" applyAlignment="1">
      <alignment horizontal="center" vertical="center" wrapText="1"/>
    </xf>
    <xf numFmtId="0" fontId="117" fillId="0" borderId="0" xfId="0" applyFont="1" applyFill="1" applyAlignment="1">
      <alignment wrapText="1"/>
    </xf>
    <xf numFmtId="1" fontId="84" fillId="0" borderId="15" xfId="0" applyNumberFormat="1" applyFont="1" applyFill="1" applyBorder="1" applyAlignment="1">
      <alignment horizontal="center" vertical="center" wrapText="1"/>
    </xf>
    <xf numFmtId="167" fontId="84" fillId="0" borderId="14" xfId="0" applyNumberFormat="1" applyFont="1" applyFill="1" applyBorder="1" applyAlignment="1">
      <alignment horizontal="center" vertical="center" wrapText="1"/>
    </xf>
    <xf numFmtId="1" fontId="84" fillId="0" borderId="20" xfId="0" applyNumberFormat="1" applyFont="1" applyFill="1" applyBorder="1" applyAlignment="1">
      <alignment horizontal="center" vertical="center"/>
    </xf>
    <xf numFmtId="166" fontId="84" fillId="0" borderId="3" xfId="0" applyNumberFormat="1" applyFont="1" applyFill="1" applyBorder="1" applyAlignment="1">
      <alignment horizontal="center" vertical="center" wrapText="1"/>
    </xf>
    <xf numFmtId="1" fontId="85" fillId="0" borderId="20" xfId="0" applyNumberFormat="1" applyFont="1" applyFill="1" applyBorder="1" applyAlignment="1">
      <alignment horizontal="center" vertical="center"/>
    </xf>
    <xf numFmtId="166" fontId="74" fillId="0" borderId="14" xfId="0" applyNumberFormat="1" applyFont="1" applyFill="1" applyBorder="1" applyAlignment="1">
      <alignment horizontal="center" vertical="center" wrapText="1"/>
    </xf>
    <xf numFmtId="166" fontId="84" fillId="0" borderId="14" xfId="0" applyNumberFormat="1" applyFont="1" applyFill="1" applyBorder="1" applyAlignment="1">
      <alignment horizontal="center" vertical="center" wrapText="1"/>
    </xf>
    <xf numFmtId="3" fontId="74" fillId="0" borderId="1" xfId="0" applyNumberFormat="1" applyFont="1" applyFill="1" applyBorder="1" applyAlignment="1">
      <alignment horizontal="center" vertical="center"/>
    </xf>
    <xf numFmtId="3" fontId="74" fillId="0" borderId="3" xfId="0" applyNumberFormat="1" applyFont="1" applyFill="1" applyBorder="1" applyAlignment="1">
      <alignment horizontal="center" vertical="center"/>
    </xf>
    <xf numFmtId="167" fontId="74" fillId="0" borderId="31" xfId="0" applyNumberFormat="1" applyFont="1" applyFill="1" applyBorder="1" applyAlignment="1">
      <alignment horizontal="center" vertical="center"/>
    </xf>
    <xf numFmtId="3" fontId="74" fillId="0" borderId="54" xfId="0" applyNumberFormat="1" applyFont="1" applyFill="1" applyBorder="1" applyAlignment="1">
      <alignment horizontal="center" vertical="center" wrapText="1"/>
    </xf>
    <xf numFmtId="2" fontId="73" fillId="0" borderId="31" xfId="0" applyNumberFormat="1" applyFont="1" applyFill="1" applyBorder="1" applyAlignment="1">
      <alignment horizontal="center" vertical="center"/>
    </xf>
    <xf numFmtId="3" fontId="74" fillId="0" borderId="2" xfId="0" applyNumberFormat="1" applyFont="1" applyFill="1" applyBorder="1" applyAlignment="1">
      <alignment horizontal="center" vertical="center"/>
    </xf>
    <xf numFmtId="3" fontId="74" fillId="0" borderId="31" xfId="0" applyNumberFormat="1" applyFont="1" applyFill="1" applyBorder="1" applyAlignment="1">
      <alignment horizontal="center" vertical="center" wrapText="1"/>
    </xf>
    <xf numFmtId="166" fontId="74" fillId="0" borderId="1" xfId="0" applyNumberFormat="1" applyFont="1" applyFill="1" applyBorder="1" applyAlignment="1">
      <alignment horizontal="center" vertical="center"/>
    </xf>
    <xf numFmtId="166" fontId="74" fillId="0" borderId="3" xfId="0" applyNumberFormat="1" applyFont="1" applyFill="1" applyBorder="1" applyAlignment="1">
      <alignment horizontal="center" vertical="center" wrapText="1"/>
    </xf>
    <xf numFmtId="166" fontId="74" fillId="0" borderId="2" xfId="0" applyNumberFormat="1" applyFont="1" applyFill="1" applyBorder="1" applyAlignment="1">
      <alignment horizontal="center" vertical="center"/>
    </xf>
    <xf numFmtId="0" fontId="72" fillId="0" borderId="0" xfId="0" applyFont="1" applyFill="1" applyBorder="1" applyAlignment="1">
      <alignment horizontal="center" vertical="top" wrapText="1"/>
    </xf>
    <xf numFmtId="0" fontId="77" fillId="0" borderId="0" xfId="0" applyFont="1" applyFill="1"/>
    <xf numFmtId="49" fontId="69" fillId="0" borderId="0" xfId="0" applyNumberFormat="1" applyFont="1" applyFill="1" applyAlignment="1">
      <alignment horizontal="center"/>
    </xf>
    <xf numFmtId="0" fontId="69" fillId="0" borderId="0" xfId="0" applyFont="1" applyFill="1" applyAlignment="1">
      <alignment horizontal="center"/>
    </xf>
    <xf numFmtId="0" fontId="73" fillId="0" borderId="5" xfId="0" applyFont="1" applyFill="1" applyBorder="1" applyAlignment="1">
      <alignment vertical="center" wrapText="1"/>
    </xf>
    <xf numFmtId="0" fontId="74" fillId="0" borderId="5" xfId="0" applyNumberFormat="1" applyFont="1" applyFill="1" applyBorder="1" applyAlignment="1">
      <alignment horizontal="center" vertical="center" wrapText="1"/>
    </xf>
    <xf numFmtId="4" fontId="74" fillId="0" borderId="0" xfId="0" applyNumberFormat="1" applyFont="1" applyFill="1" applyBorder="1" applyAlignment="1">
      <alignment horizontal="center" vertical="center"/>
    </xf>
    <xf numFmtId="168" fontId="69" fillId="0" borderId="0" xfId="0" applyNumberFormat="1" applyFont="1" applyFill="1"/>
    <xf numFmtId="0" fontId="85" fillId="0" borderId="30" xfId="0" applyFont="1" applyFill="1" applyBorder="1" applyAlignment="1">
      <alignment vertical="center"/>
    </xf>
    <xf numFmtId="0" fontId="74" fillId="0" borderId="30" xfId="0" applyNumberFormat="1" applyFont="1" applyFill="1" applyBorder="1" applyAlignment="1">
      <alignment horizontal="center" vertical="center"/>
    </xf>
    <xf numFmtId="0" fontId="73" fillId="0" borderId="54" xfId="0" applyFont="1" applyFill="1" applyBorder="1" applyAlignment="1">
      <alignment vertical="center"/>
    </xf>
    <xf numFmtId="0" fontId="74" fillId="0" borderId="54" xfId="0" applyNumberFormat="1" applyFont="1" applyFill="1" applyBorder="1" applyAlignment="1">
      <alignment horizontal="center" vertical="center"/>
    </xf>
    <xf numFmtId="166" fontId="74" fillId="0" borderId="0" xfId="0" applyNumberFormat="1" applyFont="1" applyFill="1" applyBorder="1" applyAlignment="1">
      <alignment horizontal="center" vertical="center" wrapText="1"/>
    </xf>
    <xf numFmtId="0" fontId="73" fillId="0" borderId="54" xfId="0" applyFont="1" applyFill="1" applyBorder="1" applyAlignment="1">
      <alignment horizontal="left" vertical="center" wrapText="1"/>
    </xf>
    <xf numFmtId="166" fontId="74" fillId="0" borderId="0" xfId="0" applyNumberFormat="1" applyFont="1" applyFill="1" applyBorder="1" applyAlignment="1">
      <alignment horizontal="center" vertical="center"/>
    </xf>
    <xf numFmtId="0" fontId="73" fillId="0" borderId="3" xfId="0" applyFont="1" applyFill="1" applyBorder="1" applyAlignment="1">
      <alignment vertical="center" wrapText="1"/>
    </xf>
    <xf numFmtId="0" fontId="74" fillId="0" borderId="5" xfId="0" applyNumberFormat="1" applyFont="1" applyFill="1" applyBorder="1" applyAlignment="1">
      <alignment horizontal="center" vertical="center"/>
    </xf>
    <xf numFmtId="0" fontId="69" fillId="0" borderId="10" xfId="0" applyFont="1" applyFill="1" applyBorder="1" applyAlignment="1">
      <alignment horizontal="center" vertical="center"/>
    </xf>
    <xf numFmtId="0" fontId="69" fillId="0" borderId="1" xfId="0" applyFont="1" applyFill="1" applyBorder="1" applyAlignment="1">
      <alignment vertical="center"/>
    </xf>
    <xf numFmtId="0" fontId="69" fillId="0" borderId="1" xfId="0" applyFont="1" applyFill="1" applyBorder="1"/>
    <xf numFmtId="0" fontId="69" fillId="0" borderId="10" xfId="0" applyFont="1" applyFill="1" applyBorder="1"/>
    <xf numFmtId="168" fontId="70" fillId="0" borderId="0" xfId="0" applyNumberFormat="1" applyFont="1" applyFill="1" applyBorder="1" applyAlignment="1">
      <alignment horizontal="center" vertical="center"/>
    </xf>
    <xf numFmtId="0" fontId="74" fillId="0" borderId="3" xfId="0" applyFont="1" applyFill="1" applyBorder="1" applyAlignment="1">
      <alignment vertical="center"/>
    </xf>
    <xf numFmtId="0" fontId="74" fillId="0" borderId="4" xfId="0" applyFont="1" applyFill="1" applyBorder="1" applyAlignment="1">
      <alignment horizontal="center" vertical="center"/>
    </xf>
    <xf numFmtId="166" fontId="74" fillId="0" borderId="3" xfId="0" applyNumberFormat="1" applyFont="1" applyFill="1" applyBorder="1" applyAlignment="1">
      <alignment horizontal="center" vertical="center"/>
    </xf>
    <xf numFmtId="167" fontId="69" fillId="0" borderId="3" xfId="0" applyNumberFormat="1" applyFont="1" applyFill="1" applyBorder="1"/>
    <xf numFmtId="167" fontId="69" fillId="0" borderId="0" xfId="0" applyNumberFormat="1" applyFont="1" applyFill="1" applyBorder="1"/>
    <xf numFmtId="0" fontId="74" fillId="0" borderId="2" xfId="0" applyFont="1" applyFill="1" applyBorder="1" applyAlignment="1">
      <alignment vertical="center" wrapText="1"/>
    </xf>
    <xf numFmtId="0" fontId="74" fillId="0" borderId="30" xfId="0" applyFont="1" applyFill="1" applyBorder="1" applyAlignment="1">
      <alignment horizontal="center" vertical="center"/>
    </xf>
    <xf numFmtId="166" fontId="74" fillId="0" borderId="9" xfId="0" applyNumberFormat="1" applyFont="1" applyFill="1" applyBorder="1" applyAlignment="1">
      <alignment horizontal="center" vertical="center"/>
    </xf>
    <xf numFmtId="167" fontId="69" fillId="0" borderId="2" xfId="0" applyNumberFormat="1" applyFont="1" applyFill="1" applyBorder="1"/>
    <xf numFmtId="167" fontId="69" fillId="0" borderId="9" xfId="0" applyNumberFormat="1" applyFont="1" applyFill="1" applyBorder="1"/>
    <xf numFmtId="0" fontId="84" fillId="0" borderId="0" xfId="0" applyFont="1" applyFill="1" applyBorder="1" applyAlignment="1">
      <alignment horizontal="left" vertical="justify" wrapText="1"/>
    </xf>
    <xf numFmtId="0" fontId="85" fillId="0" borderId="0" xfId="0" applyFont="1" applyFill="1" applyBorder="1" applyAlignment="1">
      <alignment horizontal="left" vertical="justify" wrapText="1"/>
    </xf>
    <xf numFmtId="0" fontId="74" fillId="0" borderId="0" xfId="0" applyFont="1" applyFill="1" applyBorder="1"/>
    <xf numFmtId="0" fontId="74" fillId="0" borderId="0" xfId="0" applyNumberFormat="1" applyFont="1" applyFill="1" applyBorder="1" applyAlignment="1">
      <alignment horizontal="center" vertical="center"/>
    </xf>
    <xf numFmtId="0" fontId="69" fillId="0" borderId="0" xfId="0" applyFont="1" applyFill="1" applyBorder="1" applyAlignment="1">
      <alignment horizontal="center"/>
    </xf>
    <xf numFmtId="0" fontId="159" fillId="0" borderId="0" xfId="0" applyFont="1" applyFill="1" applyBorder="1" applyAlignment="1">
      <alignment vertical="center"/>
    </xf>
    <xf numFmtId="0" fontId="70" fillId="0" borderId="0" xfId="0" applyFont="1" applyFill="1" applyBorder="1"/>
    <xf numFmtId="167" fontId="70" fillId="0" borderId="0" xfId="0" applyNumberFormat="1" applyFont="1" applyFill="1" applyBorder="1" applyAlignment="1">
      <alignment horizontal="center"/>
    </xf>
    <xf numFmtId="0" fontId="160" fillId="0" borderId="0" xfId="0" applyFont="1" applyFill="1" applyBorder="1"/>
    <xf numFmtId="0" fontId="158" fillId="0" borderId="0" xfId="0" applyFont="1" applyFill="1" applyBorder="1" applyAlignment="1">
      <alignment vertical="center"/>
    </xf>
    <xf numFmtId="0" fontId="0" fillId="0" borderId="0" xfId="0" applyFill="1"/>
    <xf numFmtId="0" fontId="0" fillId="0" borderId="0" xfId="0" applyFill="1" applyBorder="1"/>
    <xf numFmtId="0" fontId="73" fillId="0" borderId="5" xfId="0" applyFont="1" applyFill="1" applyBorder="1" applyAlignment="1">
      <alignment horizontal="center" vertical="center"/>
    </xf>
    <xf numFmtId="0" fontId="73" fillId="0" borderId="1" xfId="0" applyFont="1" applyFill="1" applyBorder="1" applyAlignment="1">
      <alignment horizontal="center" vertical="center"/>
    </xf>
    <xf numFmtId="0" fontId="73" fillId="0" borderId="1" xfId="0" applyFont="1" applyFill="1" applyBorder="1" applyAlignment="1">
      <alignment horizontal="center" vertical="center" wrapText="1"/>
    </xf>
    <xf numFmtId="166" fontId="74" fillId="0" borderId="0" xfId="0" applyNumberFormat="1" applyFont="1" applyFill="1" applyBorder="1" applyAlignment="1">
      <alignment horizontal="center" vertical="center"/>
    </xf>
    <xf numFmtId="166" fontId="69" fillId="0" borderId="0" xfId="0" applyNumberFormat="1" applyFont="1" applyFill="1"/>
    <xf numFmtId="0" fontId="81" fillId="0" borderId="0" xfId="0" applyFont="1" applyFill="1" applyBorder="1" applyAlignment="1">
      <alignment horizontal="left" vertical="center" wrapText="1"/>
    </xf>
    <xf numFmtId="166" fontId="69" fillId="0" borderId="0" xfId="0" applyNumberFormat="1" applyFont="1" applyFill="1" applyBorder="1"/>
    <xf numFmtId="0" fontId="74" fillId="0" borderId="0" xfId="0" applyFont="1" applyFill="1" applyBorder="1" applyAlignment="1">
      <alignment wrapText="1"/>
    </xf>
    <xf numFmtId="0" fontId="70" fillId="0" borderId="0" xfId="0" applyFont="1" applyFill="1" applyBorder="1" applyAlignment="1">
      <alignment wrapText="1"/>
    </xf>
    <xf numFmtId="0" fontId="74" fillId="0" borderId="0" xfId="0" applyFont="1" applyFill="1" applyBorder="1" applyAlignment="1">
      <alignment vertical="center" wrapText="1"/>
    </xf>
    <xf numFmtId="166" fontId="87" fillId="0" borderId="26" xfId="0" applyNumberFormat="1" applyFont="1" applyFill="1" applyBorder="1" applyAlignment="1">
      <alignment horizontal="center" vertical="center" wrapText="1"/>
    </xf>
    <xf numFmtId="167" fontId="87" fillId="0" borderId="62" xfId="0" applyNumberFormat="1" applyFont="1" applyFill="1" applyBorder="1" applyAlignment="1">
      <alignment horizontal="center" vertical="center" wrapText="1"/>
    </xf>
    <xf numFmtId="167" fontId="87" fillId="0" borderId="27" xfId="0" applyNumberFormat="1" applyFont="1" applyFill="1" applyBorder="1" applyAlignment="1">
      <alignment horizontal="center" vertical="center" wrapText="1"/>
    </xf>
    <xf numFmtId="0" fontId="96" fillId="0" borderId="0" xfId="0" applyFont="1" applyFill="1" applyBorder="1" applyAlignment="1">
      <alignment vertical="top" wrapText="1"/>
    </xf>
    <xf numFmtId="0" fontId="96" fillId="0" borderId="0" xfId="0" applyFont="1" applyFill="1" applyBorder="1" applyAlignment="1">
      <alignment wrapText="1"/>
    </xf>
    <xf numFmtId="0" fontId="97" fillId="0" borderId="0" xfId="0" applyFont="1" applyFill="1" applyBorder="1" applyAlignment="1">
      <alignment horizontal="center" vertical="top" wrapText="1"/>
    </xf>
    <xf numFmtId="0" fontId="97" fillId="0" borderId="0" xfId="0" applyFont="1" applyFill="1" applyBorder="1" applyAlignment="1">
      <alignment horizontal="center" wrapText="1"/>
    </xf>
    <xf numFmtId="0" fontId="87" fillId="0" borderId="55" xfId="0" applyFont="1" applyFill="1" applyBorder="1" applyAlignment="1">
      <alignment horizontal="center" vertical="top" wrapText="1"/>
    </xf>
    <xf numFmtId="0" fontId="87" fillId="0" borderId="11" xfId="0" applyFont="1" applyFill="1" applyBorder="1" applyAlignment="1">
      <alignment horizontal="center" wrapText="1"/>
    </xf>
    <xf numFmtId="0" fontId="87" fillId="0" borderId="58" xfId="0" applyFont="1" applyFill="1" applyBorder="1" applyAlignment="1">
      <alignment horizontal="center" wrapText="1"/>
    </xf>
    <xf numFmtId="0" fontId="87" fillId="0" borderId="56" xfId="0" applyFont="1" applyFill="1" applyBorder="1" applyAlignment="1">
      <alignment horizontal="center" wrapText="1"/>
    </xf>
    <xf numFmtId="167" fontId="87" fillId="0" borderId="58" xfId="0" applyNumberFormat="1" applyFont="1" applyFill="1" applyBorder="1" applyAlignment="1">
      <alignment horizontal="center" wrapText="1"/>
    </xf>
    <xf numFmtId="167" fontId="87" fillId="0" borderId="56" xfId="0" applyNumberFormat="1" applyFont="1" applyFill="1" applyBorder="1" applyAlignment="1">
      <alignment horizontal="center" wrapText="1"/>
    </xf>
    <xf numFmtId="0" fontId="87" fillId="0" borderId="28" xfId="0" applyFont="1" applyFill="1" applyBorder="1" applyAlignment="1">
      <alignment horizontal="center" vertical="top" wrapText="1"/>
    </xf>
    <xf numFmtId="0" fontId="87" fillId="0" borderId="16" xfId="0" applyFont="1" applyFill="1" applyBorder="1" applyAlignment="1">
      <alignment horizontal="center" wrapText="1"/>
    </xf>
    <xf numFmtId="0" fontId="87" fillId="0" borderId="57" xfId="0" applyFont="1" applyFill="1" applyBorder="1" applyAlignment="1">
      <alignment horizontal="center" wrapText="1"/>
    </xf>
    <xf numFmtId="0" fontId="87" fillId="0" borderId="17" xfId="0" applyFont="1" applyFill="1" applyBorder="1" applyAlignment="1">
      <alignment horizontal="center" wrapText="1"/>
    </xf>
    <xf numFmtId="167" fontId="87" fillId="0" borderId="57" xfId="0" applyNumberFormat="1" applyFont="1" applyFill="1" applyBorder="1" applyAlignment="1">
      <alignment horizontal="center" wrapText="1"/>
    </xf>
    <xf numFmtId="167" fontId="87" fillId="0" borderId="17" xfId="0" applyNumberFormat="1" applyFont="1" applyFill="1" applyBorder="1" applyAlignment="1">
      <alignment horizontal="center" wrapText="1"/>
    </xf>
    <xf numFmtId="2" fontId="87" fillId="0" borderId="17" xfId="0" applyNumberFormat="1" applyFont="1" applyFill="1" applyBorder="1" applyAlignment="1">
      <alignment horizontal="center" wrapText="1"/>
    </xf>
    <xf numFmtId="0" fontId="87" fillId="0" borderId="35" xfId="0" applyFont="1" applyFill="1" applyBorder="1" applyAlignment="1">
      <alignment horizontal="center" vertical="top" wrapText="1"/>
    </xf>
    <xf numFmtId="0" fontId="87" fillId="0" borderId="45" xfId="0" applyFont="1" applyFill="1" applyBorder="1" applyAlignment="1">
      <alignment horizontal="center" wrapText="1"/>
    </xf>
    <xf numFmtId="167" fontId="87" fillId="0" borderId="60" xfId="0" applyNumberFormat="1" applyFont="1" applyFill="1" applyBorder="1" applyAlignment="1">
      <alignment horizontal="center" wrapText="1"/>
    </xf>
    <xf numFmtId="2" fontId="87" fillId="0" borderId="36" xfId="0" applyNumberFormat="1" applyFont="1" applyFill="1" applyBorder="1" applyAlignment="1">
      <alignment horizontal="center" wrapText="1"/>
    </xf>
    <xf numFmtId="167" fontId="87" fillId="0" borderId="36" xfId="0" applyNumberFormat="1" applyFont="1" applyFill="1" applyBorder="1" applyAlignment="1">
      <alignment horizontal="center" wrapText="1"/>
    </xf>
    <xf numFmtId="49" fontId="87" fillId="0" borderId="12" xfId="0" applyNumberFormat="1" applyFont="1" applyFill="1" applyBorder="1" applyAlignment="1">
      <alignment horizontal="center" vertical="top" wrapText="1"/>
    </xf>
    <xf numFmtId="2" fontId="87" fillId="0" borderId="56" xfId="0" applyNumberFormat="1" applyFont="1" applyFill="1" applyBorder="1" applyAlignment="1">
      <alignment horizontal="center" wrapText="1"/>
    </xf>
    <xf numFmtId="167" fontId="87" fillId="0" borderId="11" xfId="0" applyNumberFormat="1" applyFont="1" applyFill="1" applyBorder="1" applyAlignment="1">
      <alignment horizontal="center" wrapText="1"/>
    </xf>
    <xf numFmtId="49" fontId="87" fillId="0" borderId="22" xfId="0" applyNumberFormat="1" applyFont="1" applyFill="1" applyBorder="1" applyAlignment="1">
      <alignment horizontal="center" vertical="top" wrapText="1"/>
    </xf>
    <xf numFmtId="167" fontId="87" fillId="0" borderId="45" xfId="0" applyNumberFormat="1" applyFont="1" applyFill="1" applyBorder="1" applyAlignment="1">
      <alignment horizontal="center" wrapText="1"/>
    </xf>
    <xf numFmtId="0" fontId="87" fillId="0" borderId="22" xfId="0" applyFont="1" applyFill="1" applyBorder="1" applyAlignment="1">
      <alignment horizontal="center" vertical="top" wrapText="1"/>
    </xf>
    <xf numFmtId="0" fontId="87" fillId="0" borderId="14" xfId="0" applyFont="1" applyFill="1" applyBorder="1" applyAlignment="1">
      <alignment horizontal="center" vertical="top" wrapText="1"/>
    </xf>
    <xf numFmtId="167" fontId="87" fillId="0" borderId="16" xfId="0" applyNumberFormat="1" applyFont="1" applyFill="1" applyBorder="1" applyAlignment="1">
      <alignment horizontal="center" wrapText="1"/>
    </xf>
    <xf numFmtId="49" fontId="87" fillId="0" borderId="55" xfId="0" applyNumberFormat="1" applyFont="1" applyFill="1" applyBorder="1" applyAlignment="1">
      <alignment horizontal="center" vertical="top" wrapText="1"/>
    </xf>
    <xf numFmtId="167" fontId="87" fillId="0" borderId="59" xfId="0" applyNumberFormat="1" applyFont="1" applyFill="1" applyBorder="1" applyAlignment="1">
      <alignment horizontal="center" wrapText="1"/>
    </xf>
    <xf numFmtId="167" fontId="87" fillId="0" borderId="52" xfId="0" applyNumberFormat="1" applyFont="1" applyFill="1" applyBorder="1" applyAlignment="1">
      <alignment horizontal="center" wrapText="1"/>
    </xf>
    <xf numFmtId="2" fontId="87" fillId="0" borderId="11" xfId="0" applyNumberFormat="1" applyFont="1" applyFill="1" applyBorder="1" applyAlignment="1">
      <alignment horizontal="center" wrapText="1"/>
    </xf>
    <xf numFmtId="49" fontId="87" fillId="0" borderId="28" xfId="0" applyNumberFormat="1" applyFont="1" applyFill="1" applyBorder="1" applyAlignment="1">
      <alignment horizontal="center" vertical="top" wrapText="1"/>
    </xf>
    <xf numFmtId="167" fontId="87" fillId="0" borderId="18" xfId="0" applyNumberFormat="1" applyFont="1" applyFill="1" applyBorder="1" applyAlignment="1">
      <alignment horizontal="center" wrapText="1"/>
    </xf>
    <xf numFmtId="167" fontId="87" fillId="0" borderId="19" xfId="0" applyNumberFormat="1" applyFont="1" applyFill="1" applyBorder="1" applyAlignment="1">
      <alignment horizontal="center" wrapText="1"/>
    </xf>
    <xf numFmtId="49" fontId="87" fillId="0" borderId="35" xfId="0" applyNumberFormat="1" applyFont="1" applyFill="1" applyBorder="1" applyAlignment="1">
      <alignment horizontal="center" vertical="top" wrapText="1"/>
    </xf>
    <xf numFmtId="167" fontId="87" fillId="0" borderId="61" xfId="0" applyNumberFormat="1" applyFont="1" applyFill="1" applyBorder="1" applyAlignment="1">
      <alignment horizontal="center" wrapText="1"/>
    </xf>
    <xf numFmtId="2" fontId="87" fillId="0" borderId="60" xfId="0" applyNumberFormat="1" applyFont="1" applyFill="1" applyBorder="1" applyAlignment="1">
      <alignment horizontal="center" wrapText="1"/>
    </xf>
    <xf numFmtId="167" fontId="87" fillId="0" borderId="25" xfId="0" applyNumberFormat="1" applyFont="1" applyFill="1" applyBorder="1" applyAlignment="1">
      <alignment horizontal="center" wrapText="1"/>
    </xf>
    <xf numFmtId="2" fontId="87" fillId="0" borderId="45" xfId="0" applyNumberFormat="1" applyFont="1" applyFill="1" applyBorder="1" applyAlignment="1">
      <alignment horizontal="center" wrapText="1"/>
    </xf>
    <xf numFmtId="2" fontId="87" fillId="0" borderId="57" xfId="0" applyNumberFormat="1" applyFont="1" applyFill="1" applyBorder="1" applyAlignment="1">
      <alignment horizontal="center" wrapText="1"/>
    </xf>
    <xf numFmtId="2" fontId="87" fillId="0" borderId="16" xfId="0" applyNumberFormat="1" applyFont="1" applyFill="1" applyBorder="1" applyAlignment="1">
      <alignment horizontal="center" wrapText="1"/>
    </xf>
    <xf numFmtId="49" fontId="87" fillId="0" borderId="14" xfId="0" applyNumberFormat="1" applyFont="1" applyFill="1" applyBorder="1" applyAlignment="1">
      <alignment horizontal="center" vertical="top" wrapText="1"/>
    </xf>
    <xf numFmtId="49" fontId="87" fillId="0" borderId="65" xfId="0" applyNumberFormat="1" applyFont="1" applyFill="1" applyBorder="1" applyAlignment="1">
      <alignment horizontal="center" vertical="top" wrapText="1"/>
    </xf>
    <xf numFmtId="167" fontId="87" fillId="0" borderId="43" xfId="0" applyNumberFormat="1" applyFont="1" applyFill="1" applyBorder="1" applyAlignment="1">
      <alignment horizontal="center" wrapText="1"/>
    </xf>
    <xf numFmtId="167" fontId="87" fillId="0" borderId="63" xfId="0" applyNumberFormat="1" applyFont="1" applyFill="1" applyBorder="1" applyAlignment="1">
      <alignment horizontal="center" wrapText="1"/>
    </xf>
    <xf numFmtId="167" fontId="87" fillId="0" borderId="66" xfId="0" applyNumberFormat="1" applyFont="1" applyFill="1" applyBorder="1" applyAlignment="1">
      <alignment horizontal="center" wrapText="1"/>
    </xf>
    <xf numFmtId="167" fontId="87" fillId="0" borderId="67" xfId="0" applyNumberFormat="1" applyFont="1" applyFill="1" applyBorder="1" applyAlignment="1">
      <alignment horizontal="center" wrapText="1"/>
    </xf>
    <xf numFmtId="167" fontId="87" fillId="0" borderId="11" xfId="0" applyNumberFormat="1" applyFont="1" applyFill="1" applyBorder="1" applyAlignment="1">
      <alignment horizontal="center" vertical="center" wrapText="1"/>
    </xf>
    <xf numFmtId="167" fontId="87" fillId="0" borderId="58" xfId="0" applyNumberFormat="1" applyFont="1" applyFill="1" applyBorder="1" applyAlignment="1">
      <alignment horizontal="center" vertical="center" wrapText="1"/>
    </xf>
    <xf numFmtId="167" fontId="87" fillId="0" borderId="56" xfId="0" applyNumberFormat="1" applyFont="1" applyFill="1" applyBorder="1" applyAlignment="1">
      <alignment horizontal="center" vertical="center" wrapText="1"/>
    </xf>
    <xf numFmtId="167" fontId="87" fillId="0" borderId="59" xfId="0" applyNumberFormat="1" applyFont="1" applyFill="1" applyBorder="1" applyAlignment="1">
      <alignment horizontal="center" vertical="center" wrapText="1"/>
    </xf>
    <xf numFmtId="167" fontId="87" fillId="0" borderId="52" xfId="0" applyNumberFormat="1" applyFont="1" applyFill="1" applyBorder="1" applyAlignment="1">
      <alignment horizontal="center" vertical="center" wrapText="1"/>
    </xf>
    <xf numFmtId="167" fontId="87" fillId="0" borderId="17" xfId="0" applyNumberFormat="1" applyFont="1" applyFill="1" applyBorder="1" applyAlignment="1">
      <alignment horizontal="center" vertical="center" wrapText="1"/>
    </xf>
    <xf numFmtId="167" fontId="87" fillId="0" borderId="19" xfId="0" applyNumberFormat="1" applyFont="1" applyFill="1" applyBorder="1" applyAlignment="1">
      <alignment horizontal="center" vertical="center" wrapText="1"/>
    </xf>
    <xf numFmtId="167" fontId="87" fillId="0" borderId="16" xfId="0" applyNumberFormat="1" applyFont="1" applyFill="1" applyBorder="1" applyAlignment="1">
      <alignment horizontal="center" vertical="center" wrapText="1"/>
    </xf>
    <xf numFmtId="49" fontId="87" fillId="0" borderId="28" xfId="0" applyNumberFormat="1" applyFont="1" applyFill="1" applyBorder="1" applyAlignment="1">
      <alignment horizontal="center" vertical="center" wrapText="1"/>
    </xf>
    <xf numFmtId="167" fontId="87" fillId="0" borderId="57" xfId="0" applyNumberFormat="1" applyFont="1" applyFill="1" applyBorder="1" applyAlignment="1">
      <alignment horizontal="center" vertical="center" wrapText="1"/>
    </xf>
    <xf numFmtId="167" fontId="87" fillId="0" borderId="18" xfId="0" applyNumberFormat="1" applyFont="1" applyFill="1" applyBorder="1" applyAlignment="1">
      <alignment horizontal="center" vertical="center" wrapText="1"/>
    </xf>
    <xf numFmtId="49" fontId="87" fillId="0" borderId="35" xfId="0" applyNumberFormat="1" applyFont="1" applyFill="1" applyBorder="1" applyAlignment="1">
      <alignment horizontal="center" vertical="center" wrapText="1"/>
    </xf>
    <xf numFmtId="167" fontId="87" fillId="0" borderId="45" xfId="0" applyNumberFormat="1" applyFont="1" applyFill="1" applyBorder="1" applyAlignment="1">
      <alignment horizontal="center" vertical="center" wrapText="1"/>
    </xf>
    <xf numFmtId="167" fontId="87" fillId="0" borderId="60" xfId="0" applyNumberFormat="1" applyFont="1" applyFill="1" applyBorder="1" applyAlignment="1">
      <alignment horizontal="center" vertical="center" wrapText="1"/>
    </xf>
    <xf numFmtId="167" fontId="87" fillId="0" borderId="36" xfId="0" applyNumberFormat="1" applyFont="1" applyFill="1" applyBorder="1" applyAlignment="1">
      <alignment horizontal="center" vertical="center" wrapText="1"/>
    </xf>
    <xf numFmtId="167" fontId="87" fillId="0" borderId="61" xfId="0" applyNumberFormat="1" applyFont="1" applyFill="1" applyBorder="1" applyAlignment="1">
      <alignment horizontal="center" vertical="center" wrapText="1"/>
    </xf>
    <xf numFmtId="167" fontId="87" fillId="0" borderId="25" xfId="0" applyNumberFormat="1" applyFont="1" applyFill="1" applyBorder="1" applyAlignment="1">
      <alignment horizontal="center" vertical="center" wrapText="1"/>
    </xf>
    <xf numFmtId="49" fontId="87" fillId="0" borderId="65" xfId="0" applyNumberFormat="1" applyFont="1" applyFill="1" applyBorder="1" applyAlignment="1">
      <alignment horizontal="center" vertical="center" wrapText="1"/>
    </xf>
    <xf numFmtId="166" fontId="87" fillId="0" borderId="43" xfId="0" applyNumberFormat="1" applyFont="1" applyFill="1" applyBorder="1" applyAlignment="1">
      <alignment horizontal="center" vertical="center" wrapText="1"/>
    </xf>
    <xf numFmtId="167" fontId="87" fillId="0" borderId="63" xfId="0" applyNumberFormat="1" applyFont="1" applyFill="1" applyBorder="1" applyAlignment="1">
      <alignment horizontal="center" vertical="center" wrapText="1"/>
    </xf>
    <xf numFmtId="167" fontId="87" fillId="0" borderId="66" xfId="0" applyNumberFormat="1" applyFont="1" applyFill="1" applyBorder="1" applyAlignment="1">
      <alignment horizontal="center" vertical="center" wrapText="1"/>
    </xf>
    <xf numFmtId="49" fontId="87" fillId="0" borderId="12" xfId="0" applyNumberFormat="1" applyFont="1" applyFill="1" applyBorder="1" applyAlignment="1">
      <alignment horizontal="center" vertical="center" wrapText="1"/>
    </xf>
    <xf numFmtId="166" fontId="87" fillId="0" borderId="11" xfId="0" applyNumberFormat="1" applyFont="1" applyFill="1" applyBorder="1" applyAlignment="1">
      <alignment horizontal="center" vertical="center" wrapText="1"/>
    </xf>
    <xf numFmtId="49" fontId="87" fillId="0" borderId="14" xfId="0" applyNumberFormat="1" applyFont="1" applyFill="1" applyBorder="1" applyAlignment="1">
      <alignment horizontal="center" vertical="center" wrapText="1"/>
    </xf>
    <xf numFmtId="166" fontId="87" fillId="0" borderId="16" xfId="0" applyNumberFormat="1" applyFont="1" applyFill="1" applyBorder="1" applyAlignment="1">
      <alignment horizontal="center" vertical="center" wrapText="1"/>
    </xf>
    <xf numFmtId="49" fontId="87" fillId="0" borderId="22" xfId="0" applyNumberFormat="1" applyFont="1" applyFill="1" applyBorder="1" applyAlignment="1">
      <alignment horizontal="center" vertical="center" wrapText="1"/>
    </xf>
    <xf numFmtId="166" fontId="87" fillId="0" borderId="45" xfId="0" applyNumberFormat="1" applyFont="1" applyFill="1" applyBorder="1" applyAlignment="1">
      <alignment horizontal="center" vertical="center" wrapText="1"/>
    </xf>
    <xf numFmtId="49" fontId="87" fillId="0" borderId="3" xfId="0" applyNumberFormat="1" applyFont="1" applyFill="1" applyBorder="1" applyAlignment="1">
      <alignment horizontal="center" vertical="center" wrapText="1"/>
    </xf>
    <xf numFmtId="166" fontId="87" fillId="0" borderId="76" xfId="0" applyNumberFormat="1" applyFont="1" applyFill="1" applyBorder="1" applyAlignment="1">
      <alignment horizontal="center" vertical="center" wrapText="1"/>
    </xf>
    <xf numFmtId="167" fontId="87" fillId="0" borderId="7" xfId="0" applyNumberFormat="1" applyFont="1" applyFill="1" applyBorder="1" applyAlignment="1">
      <alignment horizontal="center" vertical="center" wrapText="1"/>
    </xf>
    <xf numFmtId="167" fontId="87" fillId="0" borderId="46" xfId="0" applyNumberFormat="1" applyFont="1" applyFill="1" applyBorder="1" applyAlignment="1">
      <alignment horizontal="center" vertical="center" wrapText="1"/>
    </xf>
    <xf numFmtId="49" fontId="87" fillId="0" borderId="1" xfId="0" applyNumberFormat="1" applyFont="1" applyFill="1" applyBorder="1" applyAlignment="1">
      <alignment horizontal="center" vertical="center" wrapText="1"/>
    </xf>
    <xf numFmtId="166" fontId="87" fillId="0" borderId="69" xfId="0" applyNumberFormat="1" applyFont="1" applyFill="1" applyBorder="1" applyAlignment="1">
      <alignment horizontal="center" vertical="center" wrapText="1"/>
    </xf>
    <xf numFmtId="167" fontId="87" fillId="0" borderId="74" xfId="0" applyNumberFormat="1" applyFont="1" applyFill="1" applyBorder="1" applyAlignment="1">
      <alignment horizontal="center" vertical="center" wrapText="1"/>
    </xf>
    <xf numFmtId="167" fontId="87" fillId="0" borderId="70" xfId="0" applyNumberFormat="1" applyFont="1" applyFill="1" applyBorder="1" applyAlignment="1">
      <alignment horizontal="center" vertical="center" wrapText="1"/>
    </xf>
    <xf numFmtId="49" fontId="87" fillId="0" borderId="3" xfId="19" applyNumberFormat="1" applyFont="1" applyFill="1" applyBorder="1" applyAlignment="1">
      <alignment horizontal="center" vertical="center" wrapText="1"/>
    </xf>
    <xf numFmtId="166" fontId="87" fillId="0" borderId="76" xfId="19" applyNumberFormat="1" applyFont="1" applyFill="1" applyBorder="1" applyAlignment="1">
      <alignment horizontal="center" vertical="center" wrapText="1"/>
    </xf>
    <xf numFmtId="167" fontId="87" fillId="0" borderId="7" xfId="19" applyNumberFormat="1" applyFont="1" applyFill="1" applyBorder="1" applyAlignment="1">
      <alignment horizontal="center" vertical="center" wrapText="1"/>
    </xf>
    <xf numFmtId="167" fontId="87" fillId="0" borderId="46" xfId="19" applyNumberFormat="1" applyFont="1" applyFill="1" applyBorder="1" applyAlignment="1">
      <alignment horizontal="center" vertical="center" wrapText="1"/>
    </xf>
    <xf numFmtId="49" fontId="87" fillId="0" borderId="14" xfId="19" applyNumberFormat="1" applyFont="1" applyFill="1" applyBorder="1" applyAlignment="1">
      <alignment horizontal="center" vertical="center" wrapText="1"/>
    </xf>
    <xf numFmtId="166" fontId="87" fillId="0" borderId="16" xfId="19" applyNumberFormat="1" applyFont="1" applyFill="1" applyBorder="1" applyAlignment="1">
      <alignment horizontal="center" vertical="center" wrapText="1"/>
    </xf>
    <xf numFmtId="167" fontId="87" fillId="0" borderId="57" xfId="19" applyNumberFormat="1" applyFont="1" applyFill="1" applyBorder="1" applyAlignment="1">
      <alignment horizontal="center" vertical="center" wrapText="1"/>
    </xf>
    <xf numFmtId="167" fontId="87" fillId="0" borderId="17" xfId="19" applyNumberFormat="1" applyFont="1" applyFill="1" applyBorder="1" applyAlignment="1">
      <alignment horizontal="center" vertical="center" wrapText="1"/>
    </xf>
    <xf numFmtId="49" fontId="87" fillId="0" borderId="2" xfId="19" applyNumberFormat="1" applyFont="1" applyFill="1" applyBorder="1" applyAlignment="1">
      <alignment horizontal="center" vertical="center" wrapText="1"/>
    </xf>
    <xf numFmtId="166" fontId="87" fillId="0" borderId="23" xfId="19" applyNumberFormat="1" applyFont="1" applyFill="1" applyBorder="1" applyAlignment="1">
      <alignment horizontal="center" vertical="center" wrapText="1"/>
    </xf>
    <xf numFmtId="167" fontId="87" fillId="0" borderId="75" xfId="19" applyNumberFormat="1" applyFont="1" applyFill="1" applyBorder="1" applyAlignment="1">
      <alignment horizontal="center" vertical="center" wrapText="1"/>
    </xf>
    <xf numFmtId="167" fontId="87" fillId="0" borderId="29" xfId="19" applyNumberFormat="1" applyFont="1" applyFill="1" applyBorder="1" applyAlignment="1">
      <alignment horizontal="center" vertical="center" wrapText="1"/>
    </xf>
    <xf numFmtId="49" fontId="87" fillId="0" borderId="31" xfId="0" applyNumberFormat="1" applyFont="1" applyFill="1" applyBorder="1" applyAlignment="1">
      <alignment horizontal="center" vertical="center" wrapText="1"/>
    </xf>
    <xf numFmtId="49" fontId="87" fillId="0" borderId="54" xfId="0" applyNumberFormat="1" applyFont="1" applyFill="1" applyBorder="1" applyAlignment="1">
      <alignment horizontal="center" vertical="center" wrapText="1"/>
    </xf>
    <xf numFmtId="166" fontId="87" fillId="0" borderId="71" xfId="0" applyNumberFormat="1" applyFont="1" applyFill="1" applyBorder="1" applyAlignment="1">
      <alignment horizontal="center" vertical="center" wrapText="1"/>
    </xf>
    <xf numFmtId="0" fontId="142" fillId="0" borderId="0" xfId="0" applyFont="1" applyFill="1" applyBorder="1"/>
    <xf numFmtId="167" fontId="87" fillId="0" borderId="0" xfId="0" applyNumberFormat="1" applyFont="1" applyFill="1" applyBorder="1" applyAlignment="1">
      <alignment horizontal="center" vertical="center" wrapText="1"/>
    </xf>
    <xf numFmtId="174" fontId="87" fillId="0" borderId="0" xfId="0" applyNumberFormat="1" applyFont="1" applyFill="1" applyBorder="1" applyAlignment="1">
      <alignment horizontal="center" vertical="center" wrapText="1"/>
    </xf>
    <xf numFmtId="167" fontId="0" fillId="0" borderId="0" xfId="0" applyNumberFormat="1" applyFill="1" applyBorder="1"/>
    <xf numFmtId="167" fontId="142" fillId="0" borderId="0" xfId="0" applyNumberFormat="1" applyFont="1" applyFill="1" applyBorder="1"/>
    <xf numFmtId="167" fontId="142" fillId="0" borderId="0" xfId="0" applyNumberFormat="1" applyFont="1" applyFill="1" applyBorder="1" applyAlignment="1">
      <alignment horizontal="center"/>
    </xf>
    <xf numFmtId="166" fontId="87" fillId="0" borderId="62" xfId="0" applyNumberFormat="1" applyFont="1" applyFill="1" applyBorder="1" applyAlignment="1">
      <alignment horizontal="center" vertical="center" wrapText="1"/>
    </xf>
    <xf numFmtId="166" fontId="87" fillId="0" borderId="27" xfId="0" applyNumberFormat="1" applyFont="1" applyFill="1" applyBorder="1" applyAlignment="1">
      <alignment horizontal="center" vertical="center" wrapText="1"/>
    </xf>
    <xf numFmtId="166" fontId="87" fillId="0" borderId="73" xfId="0" applyNumberFormat="1" applyFont="1" applyFill="1" applyBorder="1" applyAlignment="1">
      <alignment horizontal="center" vertical="center" wrapText="1"/>
    </xf>
    <xf numFmtId="166" fontId="87" fillId="0" borderId="23" xfId="0" applyNumberFormat="1" applyFont="1" applyFill="1" applyBorder="1" applyAlignment="1">
      <alignment horizontal="center" vertical="center" wrapText="1"/>
    </xf>
    <xf numFmtId="167" fontId="87" fillId="0" borderId="50" xfId="0" applyNumberFormat="1" applyFont="1" applyFill="1" applyBorder="1" applyAlignment="1">
      <alignment horizontal="center" vertical="center" wrapText="1"/>
    </xf>
    <xf numFmtId="166" fontId="87" fillId="0" borderId="74" xfId="0" applyNumberFormat="1" applyFont="1" applyFill="1" applyBorder="1" applyAlignment="1">
      <alignment horizontal="center" vertical="center" wrapText="1"/>
    </xf>
    <xf numFmtId="166" fontId="87" fillId="0" borderId="70" xfId="0" applyNumberFormat="1" applyFont="1" applyFill="1" applyBorder="1" applyAlignment="1">
      <alignment horizontal="center" vertical="center" wrapText="1"/>
    </xf>
    <xf numFmtId="167" fontId="87" fillId="0" borderId="87" xfId="0" applyNumberFormat="1" applyFont="1" applyFill="1" applyBorder="1" applyAlignment="1">
      <alignment horizontal="center" vertical="center" wrapText="1"/>
    </xf>
    <xf numFmtId="166" fontId="87" fillId="0" borderId="86" xfId="0" applyNumberFormat="1" applyFont="1" applyFill="1" applyBorder="1" applyAlignment="1">
      <alignment horizontal="center" vertical="center" wrapText="1"/>
    </xf>
    <xf numFmtId="49" fontId="87" fillId="0" borderId="30" xfId="0" applyNumberFormat="1" applyFont="1" applyFill="1" applyBorder="1" applyAlignment="1">
      <alignment horizontal="center" vertical="center" wrapText="1"/>
    </xf>
    <xf numFmtId="0" fontId="93" fillId="0" borderId="0" xfId="0" applyFont="1" applyFill="1" applyBorder="1" applyAlignment="1">
      <alignment horizontal="left" vertical="center" wrapText="1"/>
    </xf>
    <xf numFmtId="167" fontId="193" fillId="0" borderId="0" xfId="0" applyNumberFormat="1" applyFont="1" applyFill="1" applyBorder="1" applyAlignment="1">
      <alignment horizontal="left" vertical="center" wrapText="1"/>
    </xf>
    <xf numFmtId="166" fontId="193" fillId="0" borderId="0" xfId="0" applyNumberFormat="1" applyFont="1" applyFill="1" applyBorder="1" applyAlignment="1">
      <alignment horizontal="left" vertical="center" wrapText="1"/>
    </xf>
    <xf numFmtId="4" fontId="193" fillId="0" borderId="0" xfId="0" applyNumberFormat="1" applyFont="1" applyFill="1" applyBorder="1" applyAlignment="1">
      <alignment horizontal="left" vertical="center" wrapText="1"/>
    </xf>
    <xf numFmtId="0" fontId="102" fillId="0" borderId="0" xfId="0" applyFont="1" applyFill="1" applyBorder="1" applyAlignment="1"/>
    <xf numFmtId="0" fontId="95" fillId="0" borderId="0" xfId="0" applyFont="1" applyFill="1" applyBorder="1"/>
    <xf numFmtId="0" fontId="93" fillId="0" borderId="0" xfId="0" applyFont="1" applyFill="1" applyBorder="1" applyAlignment="1">
      <alignment horizontal="center"/>
    </xf>
    <xf numFmtId="0" fontId="70" fillId="0" borderId="0" xfId="0" applyFont="1" applyFill="1" applyBorder="1" applyAlignment="1">
      <alignment horizontal="center"/>
    </xf>
    <xf numFmtId="167" fontId="70" fillId="0" borderId="0" xfId="0" applyNumberFormat="1" applyFont="1" applyFill="1" applyBorder="1"/>
    <xf numFmtId="166" fontId="147" fillId="0" borderId="0" xfId="0" applyNumberFormat="1" applyFont="1" applyFill="1" applyBorder="1"/>
    <xf numFmtId="0" fontId="78" fillId="0" borderId="0" xfId="0" applyFont="1" applyFill="1" applyBorder="1" applyAlignment="1">
      <alignment horizontal="center" vertical="top"/>
    </xf>
    <xf numFmtId="0" fontId="78" fillId="0" borderId="0" xfId="0" applyFont="1" applyFill="1" applyBorder="1" applyAlignment="1">
      <alignment horizontal="center" vertical="center"/>
    </xf>
    <xf numFmtId="0" fontId="73" fillId="0" borderId="31" xfId="0" applyFont="1" applyFill="1" applyBorder="1" applyAlignment="1">
      <alignment horizontal="center" vertical="center"/>
    </xf>
    <xf numFmtId="0" fontId="73" fillId="0" borderId="3" xfId="0" applyFont="1" applyFill="1" applyBorder="1" applyAlignment="1">
      <alignment horizontal="center" vertical="center"/>
    </xf>
    <xf numFmtId="166" fontId="74" fillId="0" borderId="10" xfId="0" applyNumberFormat="1" applyFont="1" applyFill="1" applyBorder="1" applyAlignment="1">
      <alignment horizontal="center" vertical="center"/>
    </xf>
    <xf numFmtId="166" fontId="74" fillId="0" borderId="2" xfId="0" applyNumberFormat="1" applyFont="1" applyFill="1" applyBorder="1" applyAlignment="1">
      <alignment horizontal="center" vertical="center" wrapText="1"/>
    </xf>
    <xf numFmtId="166" fontId="74" fillId="0" borderId="31" xfId="0" applyNumberFormat="1" applyFont="1" applyFill="1" applyBorder="1" applyAlignment="1">
      <alignment horizontal="center" vertical="center"/>
    </xf>
    <xf numFmtId="166" fontId="74" fillId="0" borderId="31" xfId="0" applyNumberFormat="1" applyFont="1" applyFill="1" applyBorder="1" applyAlignment="1">
      <alignment horizontal="center" vertical="center" wrapText="1"/>
    </xf>
    <xf numFmtId="166" fontId="74" fillId="0" borderId="30" xfId="0" applyNumberFormat="1" applyFont="1" applyFill="1" applyBorder="1" applyAlignment="1">
      <alignment horizontal="center" vertical="center"/>
    </xf>
    <xf numFmtId="166" fontId="73" fillId="0" borderId="1" xfId="0" applyNumberFormat="1" applyFont="1" applyFill="1" applyBorder="1" applyAlignment="1">
      <alignment horizontal="center" vertical="center"/>
    </xf>
    <xf numFmtId="0" fontId="74" fillId="0" borderId="1" xfId="0" applyNumberFormat="1" applyFont="1" applyFill="1" applyBorder="1" applyAlignment="1">
      <alignment horizontal="center" vertical="center"/>
    </xf>
    <xf numFmtId="166" fontId="74" fillId="0" borderId="5" xfId="0" applyNumberFormat="1" applyFont="1" applyFill="1" applyBorder="1" applyAlignment="1">
      <alignment horizontal="center" vertical="center"/>
    </xf>
    <xf numFmtId="0" fontId="74" fillId="0" borderId="3" xfId="0" applyFont="1" applyFill="1" applyBorder="1" applyAlignment="1">
      <alignment horizontal="left"/>
    </xf>
    <xf numFmtId="0" fontId="74" fillId="0" borderId="3" xfId="0" applyNumberFormat="1" applyFont="1" applyFill="1" applyBorder="1" applyAlignment="1">
      <alignment horizontal="center" vertical="center"/>
    </xf>
    <xf numFmtId="166" fontId="74" fillId="0" borderId="4" xfId="0" applyNumberFormat="1" applyFont="1" applyFill="1" applyBorder="1" applyAlignment="1">
      <alignment horizontal="center" vertical="center"/>
    </xf>
    <xf numFmtId="168" fontId="69" fillId="0" borderId="0" xfId="0" applyNumberFormat="1" applyFont="1" applyFill="1" applyBorder="1" applyAlignment="1">
      <alignment horizontal="center"/>
    </xf>
    <xf numFmtId="0" fontId="74" fillId="0" borderId="2" xfId="0" applyFont="1" applyFill="1" applyBorder="1" applyAlignment="1">
      <alignment horizontal="left"/>
    </xf>
    <xf numFmtId="0" fontId="74" fillId="0" borderId="2" xfId="0" applyNumberFormat="1" applyFont="1" applyFill="1" applyBorder="1" applyAlignment="1">
      <alignment horizontal="center" vertical="center"/>
    </xf>
    <xf numFmtId="0" fontId="93" fillId="0" borderId="0" xfId="19" applyFont="1" applyFill="1" applyAlignment="1">
      <alignment vertical="center"/>
    </xf>
    <xf numFmtId="0" fontId="95" fillId="0" borderId="0" xfId="19" applyFont="1" applyFill="1"/>
    <xf numFmtId="0" fontId="92" fillId="0" borderId="31" xfId="19" applyFont="1" applyFill="1" applyBorder="1" applyAlignment="1">
      <alignment horizontal="center" vertical="center" wrapText="1"/>
    </xf>
    <xf numFmtId="0" fontId="92" fillId="0" borderId="31" xfId="19" applyFont="1" applyFill="1" applyBorder="1" applyAlignment="1">
      <alignment horizontal="center" vertical="center"/>
    </xf>
    <xf numFmtId="14" fontId="92" fillId="0" borderId="54" xfId="19" applyNumberFormat="1" applyFont="1" applyFill="1" applyBorder="1" applyAlignment="1">
      <alignment horizontal="center" vertical="center"/>
    </xf>
    <xf numFmtId="14" fontId="92" fillId="0" borderId="31" xfId="19" applyNumberFormat="1" applyFont="1" applyFill="1" applyBorder="1" applyAlignment="1">
      <alignment horizontal="center" vertical="center"/>
    </xf>
    <xf numFmtId="0" fontId="109" fillId="0" borderId="1" xfId="19" applyFont="1" applyFill="1" applyBorder="1" applyAlignment="1">
      <alignment horizontal="left" vertical="center" wrapText="1"/>
    </xf>
    <xf numFmtId="0" fontId="109" fillId="0" borderId="1" xfId="19" applyFont="1" applyFill="1" applyBorder="1" applyAlignment="1">
      <alignment horizontal="center" vertical="center"/>
    </xf>
    <xf numFmtId="3" fontId="109" fillId="0" borderId="1" xfId="19" applyNumberFormat="1" applyFont="1" applyFill="1" applyBorder="1" applyAlignment="1">
      <alignment horizontal="center" vertical="center"/>
    </xf>
    <xf numFmtId="3" fontId="109" fillId="0" borderId="37" xfId="19" applyNumberFormat="1" applyFont="1" applyFill="1" applyBorder="1" applyAlignment="1">
      <alignment horizontal="center" vertical="center"/>
    </xf>
    <xf numFmtId="0" fontId="165" fillId="0" borderId="3" xfId="19" applyNumberFormat="1" applyFont="1" applyFill="1" applyBorder="1" applyAlignment="1">
      <alignment horizontal="left" vertical="center" indent="2"/>
    </xf>
    <xf numFmtId="0" fontId="165" fillId="0" borderId="3" xfId="19" applyFont="1" applyFill="1" applyBorder="1" applyAlignment="1">
      <alignment horizontal="center" vertical="center"/>
    </xf>
    <xf numFmtId="3" fontId="165" fillId="0" borderId="4" xfId="19" applyNumberFormat="1" applyFont="1" applyFill="1" applyBorder="1" applyAlignment="1">
      <alignment horizontal="center" vertical="center"/>
    </xf>
    <xf numFmtId="3" fontId="109" fillId="0" borderId="3" xfId="19" applyNumberFormat="1" applyFont="1" applyFill="1" applyBorder="1" applyAlignment="1">
      <alignment horizontal="center" vertical="center"/>
    </xf>
    <xf numFmtId="0" fontId="166" fillId="0" borderId="3" xfId="19" applyNumberFormat="1" applyFont="1" applyFill="1" applyBorder="1" applyAlignment="1">
      <alignment horizontal="left" vertical="center" indent="2"/>
    </xf>
    <xf numFmtId="0" fontId="166" fillId="0" borderId="3" xfId="19" applyFont="1" applyFill="1" applyBorder="1" applyAlignment="1">
      <alignment horizontal="center" vertical="center"/>
    </xf>
    <xf numFmtId="3" fontId="166" fillId="0" borderId="4" xfId="19" applyNumberFormat="1" applyFont="1" applyFill="1" applyBorder="1" applyAlignment="1">
      <alignment horizontal="center" vertical="center"/>
    </xf>
    <xf numFmtId="0" fontId="167" fillId="0" borderId="3" xfId="19" applyNumberFormat="1" applyFont="1" applyFill="1" applyBorder="1" applyAlignment="1">
      <alignment horizontal="left" vertical="center" indent="2"/>
    </xf>
    <xf numFmtId="0" fontId="167" fillId="0" borderId="3" xfId="19" applyFont="1" applyFill="1" applyBorder="1" applyAlignment="1">
      <alignment horizontal="center" vertical="center"/>
    </xf>
    <xf numFmtId="3" fontId="167" fillId="0" borderId="4" xfId="19" applyNumberFormat="1" applyFont="1" applyFill="1" applyBorder="1" applyAlignment="1">
      <alignment horizontal="center" vertical="center"/>
    </xf>
    <xf numFmtId="0" fontId="168" fillId="0" borderId="2" xfId="19" applyNumberFormat="1" applyFont="1" applyFill="1" applyBorder="1" applyAlignment="1">
      <alignment horizontal="left" vertical="center" wrapText="1" indent="2"/>
    </xf>
    <xf numFmtId="0" fontId="168" fillId="0" borderId="2" xfId="19" applyFont="1" applyFill="1" applyBorder="1" applyAlignment="1">
      <alignment horizontal="center" vertical="center"/>
    </xf>
    <xf numFmtId="3" fontId="168" fillId="0" borderId="30" xfId="19" applyNumberFormat="1" applyFont="1" applyFill="1" applyBorder="1" applyAlignment="1">
      <alignment horizontal="center" vertical="center"/>
    </xf>
    <xf numFmtId="3" fontId="109" fillId="0" borderId="2" xfId="19" applyNumberFormat="1" applyFont="1" applyFill="1" applyBorder="1" applyAlignment="1">
      <alignment horizontal="center" vertical="center"/>
    </xf>
    <xf numFmtId="0" fontId="92" fillId="0" borderId="4" xfId="19" applyFont="1" applyFill="1" applyBorder="1"/>
    <xf numFmtId="0" fontId="92" fillId="0" borderId="1" xfId="19" applyFont="1" applyFill="1" applyBorder="1" applyAlignment="1">
      <alignment horizontal="center" vertical="center"/>
    </xf>
    <xf numFmtId="0" fontId="92" fillId="0" borderId="3" xfId="19" applyFont="1" applyFill="1" applyBorder="1" applyAlignment="1">
      <alignment horizontal="center" vertical="center"/>
    </xf>
    <xf numFmtId="0" fontId="92" fillId="0" borderId="38" xfId="19" applyFont="1" applyFill="1" applyBorder="1" applyAlignment="1">
      <alignment horizontal="center"/>
    </xf>
    <xf numFmtId="0" fontId="93" fillId="0" borderId="0" xfId="19" applyFont="1" applyFill="1" applyBorder="1" applyAlignment="1">
      <alignment vertical="center"/>
    </xf>
    <xf numFmtId="0" fontId="169" fillId="0" borderId="4" xfId="19" applyFont="1" applyFill="1" applyBorder="1"/>
    <xf numFmtId="0" fontId="169" fillId="0" borderId="3" xfId="19" applyFont="1" applyFill="1" applyBorder="1" applyAlignment="1">
      <alignment horizontal="center" vertical="center"/>
    </xf>
    <xf numFmtId="0" fontId="170" fillId="0" borderId="4" xfId="19" applyFont="1" applyFill="1" applyBorder="1" applyAlignment="1">
      <alignment horizontal="left"/>
    </xf>
    <xf numFmtId="0" fontId="170" fillId="0" borderId="4" xfId="19" applyFont="1" applyFill="1" applyBorder="1" applyAlignment="1">
      <alignment horizontal="center" vertical="center"/>
    </xf>
    <xf numFmtId="3" fontId="170" fillId="0" borderId="3" xfId="19" applyNumberFormat="1" applyFont="1" applyFill="1" applyBorder="1" applyAlignment="1">
      <alignment horizontal="center" vertical="center"/>
    </xf>
    <xf numFmtId="3" fontId="87" fillId="0" borderId="38" xfId="19" applyNumberFormat="1" applyFont="1" applyFill="1" applyBorder="1" applyAlignment="1">
      <alignment horizontal="center"/>
    </xf>
    <xf numFmtId="0" fontId="170" fillId="0" borderId="3" xfId="19" applyNumberFormat="1" applyFont="1" applyFill="1" applyBorder="1" applyAlignment="1">
      <alignment horizontal="center" vertical="center"/>
    </xf>
    <xf numFmtId="0" fontId="171" fillId="0" borderId="38" xfId="19" applyFont="1" applyFill="1" applyBorder="1"/>
    <xf numFmtId="0" fontId="169" fillId="0" borderId="4" xfId="19" applyFont="1" applyFill="1" applyBorder="1" applyAlignment="1">
      <alignment horizontal="center" vertical="center"/>
    </xf>
    <xf numFmtId="0" fontId="170" fillId="0" borderId="3" xfId="19" applyFont="1" applyFill="1" applyBorder="1" applyAlignment="1">
      <alignment horizontal="center" vertical="center"/>
    </xf>
    <xf numFmtId="49" fontId="93" fillId="0" borderId="0" xfId="19" applyNumberFormat="1" applyFont="1" applyFill="1" applyBorder="1" applyAlignment="1">
      <alignment vertical="center"/>
    </xf>
    <xf numFmtId="3" fontId="170" fillId="0" borderId="3" xfId="19" applyNumberFormat="1" applyFont="1" applyFill="1" applyBorder="1" applyAlignment="1">
      <alignment horizontal="center"/>
    </xf>
    <xf numFmtId="0" fontId="95" fillId="0" borderId="0" xfId="292" applyFont="1" applyFill="1" applyBorder="1"/>
    <xf numFmtId="0" fontId="93" fillId="0" borderId="0" xfId="292" applyFont="1" applyFill="1" applyBorder="1" applyAlignment="1">
      <alignment vertical="center"/>
    </xf>
    <xf numFmtId="0" fontId="172" fillId="0" borderId="4" xfId="19" applyFont="1" applyFill="1" applyBorder="1"/>
    <xf numFmtId="0" fontId="172" fillId="0" borderId="3" xfId="19" applyFont="1" applyFill="1" applyBorder="1" applyAlignment="1">
      <alignment horizontal="center" vertical="center"/>
    </xf>
    <xf numFmtId="0" fontId="173" fillId="0" borderId="4" xfId="19" applyFont="1" applyFill="1" applyBorder="1" applyAlignment="1">
      <alignment horizontal="left"/>
    </xf>
    <xf numFmtId="0" fontId="173" fillId="0" borderId="3" xfId="19" applyFont="1" applyFill="1" applyBorder="1" applyAlignment="1">
      <alignment horizontal="center" vertical="center"/>
    </xf>
    <xf numFmtId="49" fontId="173" fillId="0" borderId="3" xfId="19" applyNumberFormat="1" applyFont="1" applyFill="1" applyBorder="1" applyAlignment="1">
      <alignment horizontal="center" vertical="center"/>
    </xf>
    <xf numFmtId="0" fontId="173" fillId="0" borderId="4" xfId="19" applyFont="1" applyFill="1" applyBorder="1" applyAlignment="1">
      <alignment horizontal="center" vertical="center"/>
    </xf>
    <xf numFmtId="0" fontId="87" fillId="0" borderId="38" xfId="19" applyFont="1" applyFill="1" applyBorder="1" applyAlignment="1">
      <alignment horizontal="center"/>
    </xf>
    <xf numFmtId="0" fontId="212" fillId="0" borderId="4" xfId="19" applyFont="1" applyFill="1" applyBorder="1" applyAlignment="1">
      <alignment horizontal="left"/>
    </xf>
    <xf numFmtId="0" fontId="184" fillId="0" borderId="4" xfId="19" applyFont="1" applyFill="1" applyBorder="1" applyAlignment="1">
      <alignment horizontal="center" vertical="center"/>
    </xf>
    <xf numFmtId="0" fontId="212" fillId="0" borderId="4" xfId="19" applyFont="1" applyFill="1" applyBorder="1" applyAlignment="1">
      <alignment horizontal="center" vertical="center"/>
    </xf>
    <xf numFmtId="0" fontId="212" fillId="0" borderId="3" xfId="19" applyFont="1" applyFill="1" applyBorder="1" applyAlignment="1">
      <alignment horizontal="center" vertical="center"/>
    </xf>
    <xf numFmtId="0" fontId="212" fillId="0" borderId="38" xfId="19" applyFont="1" applyFill="1" applyBorder="1" applyAlignment="1">
      <alignment horizontal="center"/>
    </xf>
    <xf numFmtId="0" fontId="114" fillId="0" borderId="0" xfId="19" applyFont="1" applyFill="1" applyBorder="1" applyAlignment="1">
      <alignment vertical="center"/>
    </xf>
    <xf numFmtId="0" fontId="140" fillId="0" borderId="4" xfId="19" applyFont="1" applyFill="1" applyBorder="1" applyAlignment="1">
      <alignment horizontal="left" wrapText="1"/>
    </xf>
    <xf numFmtId="0" fontId="140" fillId="0" borderId="3" xfId="19" applyFont="1" applyFill="1" applyBorder="1" applyAlignment="1">
      <alignment horizontal="center" vertical="center"/>
    </xf>
    <xf numFmtId="0" fontId="140" fillId="0" borderId="4" xfId="19" applyFont="1" applyFill="1" applyBorder="1" applyAlignment="1">
      <alignment horizontal="left" vertical="center" wrapText="1"/>
    </xf>
    <xf numFmtId="0" fontId="174" fillId="0" borderId="4" xfId="19" applyFont="1" applyFill="1" applyBorder="1" applyAlignment="1">
      <alignment horizontal="left" vertical="center" wrapText="1"/>
    </xf>
    <xf numFmtId="0" fontId="174" fillId="0" borderId="3" xfId="19" applyFont="1" applyFill="1" applyBorder="1" applyAlignment="1">
      <alignment horizontal="center" vertical="center"/>
    </xf>
    <xf numFmtId="3" fontId="92" fillId="0" borderId="3" xfId="19" applyNumberFormat="1" applyFont="1" applyFill="1" applyBorder="1" applyAlignment="1">
      <alignment horizontal="center" vertical="center"/>
    </xf>
    <xf numFmtId="0" fontId="140" fillId="0" borderId="4" xfId="19" applyFont="1" applyFill="1" applyBorder="1" applyAlignment="1">
      <alignment horizontal="left"/>
    </xf>
    <xf numFmtId="3" fontId="140" fillId="0" borderId="3" xfId="19" applyNumberFormat="1" applyFont="1" applyFill="1" applyBorder="1" applyAlignment="1">
      <alignment horizontal="center" vertical="center"/>
    </xf>
    <xf numFmtId="0" fontId="174" fillId="0" borderId="4" xfId="19" applyFont="1" applyFill="1" applyBorder="1" applyAlignment="1">
      <alignment horizontal="left"/>
    </xf>
    <xf numFmtId="0" fontId="174" fillId="0" borderId="3" xfId="19" applyNumberFormat="1" applyFont="1" applyFill="1" applyBorder="1" applyAlignment="1">
      <alignment horizontal="center" vertical="center"/>
    </xf>
    <xf numFmtId="49" fontId="140" fillId="0" borderId="3" xfId="19" applyNumberFormat="1" applyFont="1" applyFill="1" applyBorder="1" applyAlignment="1">
      <alignment horizontal="center" vertical="center"/>
    </xf>
    <xf numFmtId="0" fontId="93" fillId="0" borderId="0" xfId="292" applyFont="1" applyFill="1" applyAlignment="1">
      <alignment vertical="center"/>
    </xf>
    <xf numFmtId="0" fontId="140" fillId="0" borderId="3" xfId="19" applyNumberFormat="1" applyFont="1" applyFill="1" applyBorder="1" applyAlignment="1">
      <alignment horizontal="center" vertical="center"/>
    </xf>
    <xf numFmtId="0" fontId="174" fillId="0" borderId="4" xfId="19" applyFont="1" applyFill="1" applyBorder="1" applyAlignment="1">
      <alignment horizontal="left" vertical="center"/>
    </xf>
    <xf numFmtId="0" fontId="215" fillId="0" borderId="0" xfId="603" applyFont="1" applyFill="1" applyBorder="1" applyAlignment="1">
      <alignment vertical="center"/>
    </xf>
    <xf numFmtId="0" fontId="170" fillId="0" borderId="2" xfId="19" applyFont="1" applyFill="1" applyBorder="1" applyAlignment="1">
      <alignment horizontal="center" vertical="center"/>
    </xf>
    <xf numFmtId="0" fontId="172" fillId="0" borderId="5" xfId="19" applyFont="1" applyFill="1" applyBorder="1"/>
    <xf numFmtId="0" fontId="173" fillId="0" borderId="1" xfId="19" applyFont="1" applyFill="1" applyBorder="1" applyAlignment="1">
      <alignment horizontal="center" vertical="center"/>
    </xf>
    <xf numFmtId="0" fontId="172" fillId="0" borderId="1" xfId="19" applyFont="1" applyFill="1" applyBorder="1" applyAlignment="1">
      <alignment horizontal="center" vertical="center"/>
    </xf>
    <xf numFmtId="0" fontId="87" fillId="0" borderId="1" xfId="19" applyFont="1" applyFill="1" applyBorder="1" applyAlignment="1">
      <alignment horizontal="center"/>
    </xf>
    <xf numFmtId="0" fontId="92" fillId="0" borderId="3" xfId="19" applyFont="1" applyFill="1" applyBorder="1" applyAlignment="1">
      <alignment horizontal="center"/>
    </xf>
    <xf numFmtId="0" fontId="173" fillId="0" borderId="4" xfId="19" applyFont="1" applyFill="1" applyBorder="1"/>
    <xf numFmtId="0" fontId="140" fillId="0" borderId="3" xfId="19" applyFont="1" applyFill="1" applyBorder="1" applyAlignment="1">
      <alignment horizontal="center"/>
    </xf>
    <xf numFmtId="0" fontId="175" fillId="0" borderId="3" xfId="19" applyFont="1" applyFill="1" applyBorder="1" applyAlignment="1">
      <alignment horizontal="center"/>
    </xf>
    <xf numFmtId="0" fontId="87" fillId="0" borderId="3" xfId="19" applyFont="1" applyFill="1" applyBorder="1" applyAlignment="1">
      <alignment horizontal="center"/>
    </xf>
    <xf numFmtId="0" fontId="173" fillId="0" borderId="4" xfId="19" applyFont="1" applyFill="1" applyBorder="1" applyAlignment="1">
      <alignment vertical="center" wrapText="1"/>
    </xf>
    <xf numFmtId="49" fontId="87" fillId="0" borderId="3" xfId="19" applyNumberFormat="1" applyFont="1" applyFill="1" applyBorder="1" applyAlignment="1">
      <alignment horizontal="center" vertical="center"/>
    </xf>
    <xf numFmtId="0" fontId="173" fillId="0" borderId="2" xfId="19" applyFont="1" applyFill="1" applyBorder="1" applyAlignment="1">
      <alignment horizontal="center" vertical="center"/>
    </xf>
    <xf numFmtId="0" fontId="87" fillId="0" borderId="2" xfId="19" applyFont="1" applyFill="1" applyBorder="1" applyAlignment="1">
      <alignment horizontal="center"/>
    </xf>
    <xf numFmtId="0" fontId="92" fillId="0" borderId="5" xfId="19" applyFont="1" applyFill="1" applyBorder="1" applyAlignment="1">
      <alignment vertical="center"/>
    </xf>
    <xf numFmtId="3" fontId="92" fillId="0" borderId="10" xfId="19" applyNumberFormat="1" applyFont="1" applyFill="1" applyBorder="1" applyAlignment="1">
      <alignment horizontal="center" vertical="center"/>
    </xf>
    <xf numFmtId="3" fontId="92" fillId="0" borderId="1" xfId="19" applyNumberFormat="1" applyFont="1" applyFill="1" applyBorder="1" applyAlignment="1">
      <alignment horizontal="center" vertical="center"/>
    </xf>
    <xf numFmtId="0" fontId="169" fillId="0" borderId="0" xfId="19" applyFont="1" applyFill="1" applyBorder="1" applyAlignment="1">
      <alignment horizontal="center" vertical="center"/>
    </xf>
    <xf numFmtId="0" fontId="94" fillId="0" borderId="0" xfId="19" applyFont="1" applyFill="1" applyAlignment="1">
      <alignment vertical="center"/>
    </xf>
    <xf numFmtId="0" fontId="87" fillId="0" borderId="4" xfId="19" applyFont="1" applyFill="1" applyBorder="1"/>
    <xf numFmtId="0" fontId="87" fillId="0" borderId="3" xfId="19" applyFont="1" applyFill="1" applyBorder="1" applyAlignment="1">
      <alignment horizontal="center" vertical="center"/>
    </xf>
    <xf numFmtId="3" fontId="87" fillId="0" borderId="0" xfId="19" applyNumberFormat="1" applyFont="1" applyFill="1" applyBorder="1" applyAlignment="1">
      <alignment horizontal="center"/>
    </xf>
    <xf numFmtId="3" fontId="87" fillId="0" borderId="3" xfId="19" applyNumberFormat="1" applyFont="1" applyFill="1" applyBorder="1" applyAlignment="1">
      <alignment horizontal="center"/>
    </xf>
    <xf numFmtId="3" fontId="95" fillId="0" borderId="0" xfId="636" applyNumberFormat="1" applyFont="1" applyFill="1" applyAlignment="1">
      <alignment horizontal="left" vertical="center"/>
    </xf>
    <xf numFmtId="0" fontId="92" fillId="0" borderId="0" xfId="19" applyFont="1" applyFill="1" applyBorder="1" applyAlignment="1">
      <alignment horizontal="center" vertical="center"/>
    </xf>
    <xf numFmtId="0" fontId="170" fillId="0" borderId="4" xfId="19" applyFont="1" applyFill="1" applyBorder="1"/>
    <xf numFmtId="0" fontId="170" fillId="0" borderId="0" xfId="19" applyFont="1" applyFill="1" applyBorder="1" applyAlignment="1">
      <alignment horizontal="center" vertical="center"/>
    </xf>
    <xf numFmtId="0" fontId="87" fillId="0" borderId="3" xfId="19" applyFont="1" applyFill="1" applyBorder="1"/>
    <xf numFmtId="0" fontId="174" fillId="0" borderId="4" xfId="19" applyFont="1" applyFill="1" applyBorder="1" applyAlignment="1">
      <alignment wrapText="1"/>
    </xf>
    <xf numFmtId="0" fontId="174" fillId="0" borderId="4" xfId="19" applyFont="1" applyFill="1" applyBorder="1" applyAlignment="1">
      <alignment horizontal="center" vertical="center"/>
    </xf>
    <xf numFmtId="0" fontId="172" fillId="0" borderId="0" xfId="19" applyFont="1" applyFill="1" applyBorder="1" applyAlignment="1">
      <alignment horizontal="center" vertical="center"/>
    </xf>
    <xf numFmtId="0" fontId="173" fillId="0" borderId="0" xfId="19" applyFont="1" applyFill="1" applyBorder="1" applyAlignment="1">
      <alignment horizontal="center" vertical="center"/>
    </xf>
    <xf numFmtId="3" fontId="170" fillId="0" borderId="0" xfId="637" applyNumberFormat="1" applyFont="1" applyFill="1" applyBorder="1" applyAlignment="1">
      <alignment horizontal="center"/>
    </xf>
    <xf numFmtId="3" fontId="170" fillId="0" borderId="3" xfId="637" applyNumberFormat="1" applyFont="1" applyFill="1" applyBorder="1" applyAlignment="1">
      <alignment horizontal="center"/>
    </xf>
    <xf numFmtId="0" fontId="212" fillId="0" borderId="3" xfId="19" applyFont="1" applyFill="1" applyBorder="1" applyAlignment="1">
      <alignment horizontal="left"/>
    </xf>
    <xf numFmtId="3" fontId="169" fillId="0" borderId="0" xfId="638" applyNumberFormat="1" applyFont="1" applyFill="1" applyBorder="1" applyAlignment="1">
      <alignment horizontal="center" vertical="center"/>
    </xf>
    <xf numFmtId="3" fontId="169" fillId="0" borderId="3" xfId="638" applyNumberFormat="1" applyFont="1" applyFill="1" applyBorder="1" applyAlignment="1">
      <alignment horizontal="center" vertical="center"/>
    </xf>
    <xf numFmtId="0" fontId="176" fillId="0" borderId="0" xfId="19" applyFont="1" applyFill="1" applyAlignment="1">
      <alignment vertical="center"/>
    </xf>
    <xf numFmtId="0" fontId="170" fillId="0" borderId="3" xfId="19" applyFont="1" applyFill="1" applyBorder="1" applyAlignment="1">
      <alignment horizontal="left"/>
    </xf>
    <xf numFmtId="3" fontId="170" fillId="0" borderId="0" xfId="638" applyNumberFormat="1" applyFont="1" applyFill="1" applyBorder="1" applyAlignment="1">
      <alignment horizontal="center" vertical="center"/>
    </xf>
    <xf numFmtId="3" fontId="170" fillId="0" borderId="3" xfId="638" applyNumberFormat="1" applyFont="1" applyFill="1" applyBorder="1" applyAlignment="1">
      <alignment horizontal="center" vertical="center"/>
    </xf>
    <xf numFmtId="3" fontId="170" fillId="0" borderId="4" xfId="19" applyNumberFormat="1" applyFont="1" applyFill="1" applyBorder="1" applyAlignment="1">
      <alignment horizontal="center"/>
    </xf>
    <xf numFmtId="0" fontId="174" fillId="0" borderId="3" xfId="19" applyFont="1" applyFill="1" applyBorder="1" applyAlignment="1">
      <alignment horizontal="left" wrapText="1"/>
    </xf>
    <xf numFmtId="3" fontId="174" fillId="0" borderId="0" xfId="638" applyNumberFormat="1" applyFont="1" applyFill="1" applyBorder="1" applyAlignment="1">
      <alignment horizontal="center" vertical="center"/>
    </xf>
    <xf numFmtId="3" fontId="174" fillId="0" borderId="3" xfId="638" applyNumberFormat="1" applyFont="1" applyFill="1" applyBorder="1" applyAlignment="1">
      <alignment horizontal="center" vertical="center"/>
    </xf>
    <xf numFmtId="0" fontId="169" fillId="0" borderId="3" xfId="19" applyFont="1" applyFill="1" applyBorder="1" applyAlignment="1">
      <alignment horizontal="left"/>
    </xf>
    <xf numFmtId="3" fontId="169" fillId="0" borderId="0" xfId="19" applyNumberFormat="1" applyFont="1" applyFill="1" applyBorder="1" applyAlignment="1">
      <alignment horizontal="center" vertical="center"/>
    </xf>
    <xf numFmtId="3" fontId="169" fillId="0" borderId="3" xfId="19" applyNumberFormat="1" applyFont="1" applyFill="1" applyBorder="1" applyAlignment="1">
      <alignment horizontal="center" vertical="center"/>
    </xf>
    <xf numFmtId="0" fontId="170" fillId="0" borderId="3" xfId="19" applyFont="1" applyFill="1" applyBorder="1" applyAlignment="1">
      <alignment horizontal="left" wrapText="1"/>
    </xf>
    <xf numFmtId="49" fontId="170" fillId="0" borderId="0" xfId="19" applyNumberFormat="1" applyFont="1" applyFill="1" applyBorder="1" applyAlignment="1">
      <alignment horizontal="center" vertical="center"/>
    </xf>
    <xf numFmtId="49" fontId="170" fillId="0" borderId="3" xfId="19" applyNumberFormat="1" applyFont="1" applyFill="1" applyBorder="1" applyAlignment="1">
      <alignment horizontal="center" vertical="center"/>
    </xf>
    <xf numFmtId="3" fontId="170" fillId="0" borderId="4" xfId="637" applyNumberFormat="1" applyFont="1" applyFill="1" applyBorder="1" applyAlignment="1">
      <alignment horizontal="center"/>
    </xf>
    <xf numFmtId="0" fontId="170" fillId="0" borderId="2" xfId="19" applyFont="1" applyFill="1" applyBorder="1" applyAlignment="1">
      <alignment horizontal="left"/>
    </xf>
    <xf numFmtId="3" fontId="170" fillId="0" borderId="30" xfId="637" applyNumberFormat="1" applyFont="1" applyFill="1" applyBorder="1" applyAlignment="1">
      <alignment horizontal="center"/>
    </xf>
    <xf numFmtId="3" fontId="170" fillId="0" borderId="2" xfId="637" applyNumberFormat="1" applyFont="1" applyFill="1" applyBorder="1" applyAlignment="1">
      <alignment horizontal="center"/>
    </xf>
    <xf numFmtId="0" fontId="87" fillId="0" borderId="39" xfId="19" applyFont="1" applyFill="1" applyBorder="1" applyAlignment="1">
      <alignment horizontal="center"/>
    </xf>
    <xf numFmtId="0" fontId="169" fillId="0" borderId="1" xfId="19" applyFont="1" applyFill="1" applyBorder="1" applyAlignment="1">
      <alignment horizontal="left"/>
    </xf>
    <xf numFmtId="0" fontId="169" fillId="0" borderId="1" xfId="19" applyFont="1" applyFill="1" applyBorder="1" applyAlignment="1">
      <alignment horizontal="center" vertical="center"/>
    </xf>
    <xf numFmtId="0" fontId="169" fillId="0" borderId="5" xfId="19" applyFont="1" applyFill="1" applyBorder="1" applyAlignment="1">
      <alignment horizontal="center" vertical="center"/>
    </xf>
    <xf numFmtId="0" fontId="92" fillId="0" borderId="1" xfId="19" applyFont="1" applyFill="1" applyBorder="1" applyAlignment="1">
      <alignment horizontal="center"/>
    </xf>
    <xf numFmtId="0" fontId="170" fillId="0" borderId="3" xfId="19" applyFont="1" applyFill="1" applyBorder="1"/>
    <xf numFmtId="0" fontId="170" fillId="0" borderId="3" xfId="19" applyFont="1" applyFill="1" applyBorder="1" applyAlignment="1">
      <alignment vertical="center" wrapText="1"/>
    </xf>
    <xf numFmtId="3" fontId="170" fillId="0" borderId="0" xfId="637" applyNumberFormat="1" applyFont="1" applyFill="1" applyAlignment="1">
      <alignment horizontal="center" vertical="center"/>
    </xf>
    <xf numFmtId="3" fontId="170" fillId="0" borderId="3" xfId="637" applyNumberFormat="1" applyFont="1" applyFill="1" applyBorder="1" applyAlignment="1">
      <alignment horizontal="center" vertical="center"/>
    </xf>
    <xf numFmtId="3" fontId="140" fillId="0" borderId="3" xfId="19" applyNumberFormat="1" applyFont="1" applyFill="1" applyBorder="1" applyAlignment="1">
      <alignment horizontal="center"/>
    </xf>
    <xf numFmtId="0" fontId="169" fillId="0" borderId="4" xfId="19" applyFont="1" applyFill="1" applyBorder="1" applyAlignment="1">
      <alignment horizontal="left"/>
    </xf>
    <xf numFmtId="3" fontId="170" fillId="0" borderId="0" xfId="638" applyNumberFormat="1" applyFont="1" applyFill="1" applyAlignment="1">
      <alignment horizontal="center" vertical="center"/>
    </xf>
    <xf numFmtId="3" fontId="170" fillId="0" borderId="2" xfId="638" applyNumberFormat="1" applyFont="1" applyFill="1" applyBorder="1" applyAlignment="1">
      <alignment horizontal="center" vertical="center"/>
    </xf>
    <xf numFmtId="3" fontId="87" fillId="0" borderId="3" xfId="19" applyNumberFormat="1" applyFont="1" applyFill="1" applyBorder="1" applyAlignment="1">
      <alignment horizontal="center" vertical="center"/>
    </xf>
    <xf numFmtId="3" fontId="95" fillId="0" borderId="0" xfId="636" applyNumberFormat="1" applyFont="1" applyFill="1" applyAlignment="1">
      <alignment horizontal="left"/>
    </xf>
    <xf numFmtId="0" fontId="172" fillId="0" borderId="4" xfId="19" applyFont="1" applyFill="1" applyBorder="1" applyAlignment="1">
      <alignment wrapText="1"/>
    </xf>
    <xf numFmtId="0" fontId="173" fillId="0" borderId="4" xfId="19" applyFont="1" applyFill="1" applyBorder="1" applyAlignment="1">
      <alignment wrapText="1"/>
    </xf>
    <xf numFmtId="0" fontId="169" fillId="0" borderId="5" xfId="19" applyFont="1" applyFill="1" applyBorder="1" applyAlignment="1">
      <alignment horizontal="left"/>
    </xf>
    <xf numFmtId="3" fontId="169" fillId="0" borderId="1" xfId="19" applyNumberFormat="1" applyFont="1" applyFill="1" applyBorder="1" applyAlignment="1">
      <alignment horizontal="center" vertical="center"/>
    </xf>
    <xf numFmtId="0" fontId="92" fillId="0" borderId="37" xfId="19" applyFont="1" applyFill="1" applyBorder="1" applyAlignment="1">
      <alignment horizontal="center"/>
    </xf>
    <xf numFmtId="0" fontId="170" fillId="0" borderId="4" xfId="19" applyFont="1" applyFill="1" applyBorder="1" applyAlignment="1">
      <alignment horizontal="left" vertical="distributed"/>
    </xf>
    <xf numFmtId="0" fontId="140" fillId="0" borderId="38" xfId="19" applyFont="1" applyFill="1" applyBorder="1" applyAlignment="1">
      <alignment horizontal="center"/>
    </xf>
    <xf numFmtId="0" fontId="95" fillId="0" borderId="0" xfId="19" applyFont="1" applyFill="1" applyAlignment="1">
      <alignment vertical="center"/>
    </xf>
    <xf numFmtId="0" fontId="169" fillId="0" borderId="4" xfId="19" applyFont="1" applyFill="1" applyBorder="1" applyAlignment="1">
      <alignment horizontal="left" vertical="center"/>
    </xf>
    <xf numFmtId="0" fontId="169" fillId="0" borderId="2" xfId="19" applyFont="1" applyFill="1" applyBorder="1"/>
    <xf numFmtId="0" fontId="169" fillId="0" borderId="2" xfId="19" applyFont="1" applyFill="1" applyBorder="1" applyAlignment="1">
      <alignment horizontal="center" vertical="center"/>
    </xf>
    <xf numFmtId="0" fontId="140" fillId="0" borderId="39" xfId="19" applyFont="1" applyFill="1" applyBorder="1" applyAlignment="1">
      <alignment horizontal="center"/>
    </xf>
    <xf numFmtId="0" fontId="93" fillId="0" borderId="0" xfId="19" applyFont="1" applyFill="1" applyAlignment="1">
      <alignment horizontal="left" vertical="center" wrapText="1"/>
    </xf>
    <xf numFmtId="0" fontId="94" fillId="0" borderId="0" xfId="19" applyFont="1" applyFill="1" applyAlignment="1">
      <alignment horizontal="left" vertical="center" wrapText="1"/>
    </xf>
    <xf numFmtId="166" fontId="74" fillId="0" borderId="38" xfId="0" applyNumberFormat="1" applyFont="1" applyFill="1" applyBorder="1" applyAlignment="1">
      <alignment horizontal="center" vertical="center" wrapText="1"/>
    </xf>
    <xf numFmtId="166" fontId="74" fillId="0" borderId="39" xfId="0" applyNumberFormat="1" applyFont="1" applyFill="1" applyBorder="1" applyAlignment="1">
      <alignment horizontal="center" vertical="center" wrapText="1"/>
    </xf>
    <xf numFmtId="166" fontId="216" fillId="0" borderId="2" xfId="0" applyNumberFormat="1" applyFont="1" applyFill="1" applyBorder="1" applyAlignment="1">
      <alignment horizontal="center" vertical="center" wrapText="1"/>
    </xf>
    <xf numFmtId="0" fontId="74" fillId="0" borderId="4" xfId="0" applyFont="1" applyFill="1" applyBorder="1" applyAlignment="1">
      <alignment horizontal="left"/>
    </xf>
    <xf numFmtId="168" fontId="74" fillId="0" borderId="0" xfId="0" applyNumberFormat="1" applyFont="1" applyFill="1" applyBorder="1" applyAlignment="1">
      <alignment horizontal="center" vertical="center"/>
    </xf>
    <xf numFmtId="168" fontId="74" fillId="0" borderId="3" xfId="0" applyNumberFormat="1" applyFont="1" applyFill="1" applyBorder="1" applyAlignment="1">
      <alignment horizontal="center" vertical="center"/>
    </xf>
    <xf numFmtId="166" fontId="69" fillId="0" borderId="1" xfId="0" applyNumberFormat="1" applyFont="1" applyFill="1" applyBorder="1"/>
    <xf numFmtId="166" fontId="74" fillId="0" borderId="3" xfId="0" applyNumberFormat="1" applyFont="1" applyFill="1" applyBorder="1" applyAlignment="1">
      <alignment vertical="center" wrapText="1"/>
    </xf>
    <xf numFmtId="168" fontId="106" fillId="0" borderId="0" xfId="0" applyNumberFormat="1" applyFont="1" applyFill="1" applyAlignment="1">
      <alignment horizontal="left" vertical="top"/>
    </xf>
    <xf numFmtId="168" fontId="106" fillId="0" borderId="0" xfId="0" applyNumberFormat="1" applyFont="1" applyFill="1" applyBorder="1" applyAlignment="1">
      <alignment horizontal="left" vertical="top"/>
    </xf>
    <xf numFmtId="169" fontId="69" fillId="0" borderId="0" xfId="0" applyNumberFormat="1" applyFont="1" applyFill="1" applyBorder="1"/>
    <xf numFmtId="0" fontId="74" fillId="0" borderId="4" xfId="0" applyFont="1" applyFill="1" applyBorder="1" applyAlignment="1">
      <alignment horizontal="left" vertical="center" wrapText="1"/>
    </xf>
    <xf numFmtId="0" fontId="74" fillId="0" borderId="3" xfId="0" applyNumberFormat="1" applyFont="1" applyFill="1" applyBorder="1" applyAlignment="1">
      <alignment horizontal="center" vertical="center" wrapText="1"/>
    </xf>
    <xf numFmtId="0" fontId="69" fillId="0" borderId="0" xfId="0" applyFont="1" applyFill="1" applyBorder="1" applyAlignment="1">
      <alignment horizontal="left" vertical="center" wrapText="1"/>
    </xf>
    <xf numFmtId="0" fontId="74" fillId="0" borderId="0" xfId="0" applyFont="1" applyFill="1" applyAlignment="1">
      <alignment wrapText="1"/>
    </xf>
    <xf numFmtId="166" fontId="216" fillId="0" borderId="3" xfId="0" applyNumberFormat="1" applyFont="1" applyFill="1" applyBorder="1" applyAlignment="1">
      <alignment horizontal="center" vertical="center" wrapText="1"/>
    </xf>
    <xf numFmtId="0" fontId="74" fillId="0" borderId="30" xfId="0" applyFont="1" applyFill="1" applyBorder="1" applyAlignment="1">
      <alignment horizontal="left" vertical="center" wrapText="1"/>
    </xf>
    <xf numFmtId="0" fontId="74" fillId="0" borderId="2" xfId="0" applyNumberFormat="1" applyFont="1" applyFill="1" applyBorder="1" applyAlignment="1">
      <alignment horizontal="center" vertical="center" wrapText="1"/>
    </xf>
    <xf numFmtId="0" fontId="74" fillId="0" borderId="2" xfId="0" applyFont="1" applyFill="1" applyBorder="1" applyAlignment="1">
      <alignment horizontal="left" vertical="center"/>
    </xf>
    <xf numFmtId="0" fontId="74" fillId="0" borderId="0" xfId="0" applyFont="1" applyFill="1" applyBorder="1" applyAlignment="1">
      <alignment vertical="center"/>
    </xf>
    <xf numFmtId="0" fontId="74" fillId="0" borderId="31" xfId="0" applyFont="1" applyFill="1" applyBorder="1" applyAlignment="1">
      <alignment horizontal="left" vertical="center" wrapText="1"/>
    </xf>
    <xf numFmtId="0" fontId="74" fillId="0" borderId="31" xfId="0" applyNumberFormat="1" applyFont="1" applyFill="1" applyBorder="1" applyAlignment="1">
      <alignment horizontal="center" vertical="center"/>
    </xf>
    <xf numFmtId="166" fontId="74" fillId="0" borderId="49" xfId="0" applyNumberFormat="1" applyFont="1" applyFill="1" applyBorder="1" applyAlignment="1">
      <alignment horizontal="center" vertical="center"/>
    </xf>
    <xf numFmtId="166" fontId="74" fillId="0" borderId="54" xfId="0" applyNumberFormat="1" applyFont="1" applyFill="1" applyBorder="1" applyAlignment="1">
      <alignment horizontal="center" vertical="center"/>
    </xf>
    <xf numFmtId="0" fontId="74" fillId="0" borderId="31" xfId="0" applyFont="1" applyFill="1" applyBorder="1" applyAlignment="1">
      <alignment horizontal="left" wrapText="1"/>
    </xf>
    <xf numFmtId="166" fontId="74" fillId="0" borderId="51" xfId="0" applyNumberFormat="1" applyFont="1" applyFill="1" applyBorder="1" applyAlignment="1">
      <alignment horizontal="center" vertical="center" wrapText="1"/>
    </xf>
    <xf numFmtId="166" fontId="74" fillId="0" borderId="51" xfId="0" applyNumberFormat="1" applyFont="1" applyFill="1" applyBorder="1" applyAlignment="1">
      <alignment horizontal="center" vertical="center"/>
    </xf>
    <xf numFmtId="166" fontId="74" fillId="0" borderId="49" xfId="0" applyNumberFormat="1" applyFont="1" applyFill="1" applyBorder="1" applyAlignment="1">
      <alignment horizontal="center" vertical="center" wrapText="1"/>
    </xf>
    <xf numFmtId="166" fontId="70" fillId="0" borderId="0" xfId="0" applyNumberFormat="1" applyFont="1" applyFill="1" applyBorder="1" applyAlignment="1">
      <alignment horizontal="center" vertical="center" wrapText="1"/>
    </xf>
    <xf numFmtId="167" fontId="74" fillId="0" borderId="37" xfId="0" applyNumberFormat="1" applyFont="1" applyFill="1" applyBorder="1" applyAlignment="1">
      <alignment horizontal="center" vertical="center"/>
    </xf>
    <xf numFmtId="167" fontId="74" fillId="0" borderId="0" xfId="0" applyNumberFormat="1" applyFont="1" applyFill="1" applyBorder="1" applyAlignment="1">
      <alignment horizontal="center" vertical="center"/>
    </xf>
    <xf numFmtId="167" fontId="74" fillId="0" borderId="0" xfId="0" applyNumberFormat="1" applyFont="1" applyFill="1" applyBorder="1" applyAlignment="1">
      <alignment horizontal="center" vertical="center" wrapText="1"/>
    </xf>
    <xf numFmtId="167" fontId="74" fillId="0" borderId="39" xfId="0" applyNumberFormat="1" applyFont="1" applyFill="1" applyBorder="1" applyAlignment="1">
      <alignment horizontal="center" vertical="center"/>
    </xf>
    <xf numFmtId="167" fontId="74" fillId="0" borderId="10" xfId="0" applyNumberFormat="1" applyFont="1" applyFill="1" applyBorder="1" applyAlignment="1">
      <alignment horizontal="center" vertical="center"/>
    </xf>
    <xf numFmtId="167" fontId="74" fillId="0" borderId="1" xfId="0" applyNumberFormat="1" applyFont="1" applyFill="1" applyBorder="1" applyAlignment="1">
      <alignment horizontal="center" vertical="center"/>
    </xf>
    <xf numFmtId="4" fontId="69" fillId="0" borderId="0" xfId="0" applyNumberFormat="1" applyFont="1" applyFill="1"/>
    <xf numFmtId="0" fontId="74" fillId="0" borderId="3" xfId="0" applyFont="1" applyFill="1" applyBorder="1" applyAlignment="1">
      <alignment horizontal="left" vertical="center" wrapText="1"/>
    </xf>
    <xf numFmtId="0" fontId="76" fillId="0" borderId="0" xfId="0" applyFont="1" applyFill="1" applyBorder="1" applyAlignment="1">
      <alignment horizontal="center" vertical="center" wrapText="1"/>
    </xf>
    <xf numFmtId="167" fontId="74" fillId="0" borderId="4" xfId="0" applyNumberFormat="1" applyFont="1" applyFill="1" applyBorder="1" applyAlignment="1">
      <alignment horizontal="center" vertical="center"/>
    </xf>
    <xf numFmtId="167" fontId="74" fillId="0" borderId="3" xfId="0" applyNumberFormat="1" applyFont="1" applyFill="1" applyBorder="1" applyAlignment="1">
      <alignment horizontal="center" vertical="center"/>
    </xf>
    <xf numFmtId="1" fontId="92" fillId="0" borderId="0" xfId="0" applyNumberFormat="1" applyFont="1" applyFill="1" applyBorder="1" applyAlignment="1">
      <alignment horizontal="center" vertical="center"/>
    </xf>
    <xf numFmtId="0" fontId="74" fillId="0" borderId="3" xfId="0" applyFont="1" applyFill="1" applyBorder="1" applyAlignment="1">
      <alignment horizontal="left" vertical="center"/>
    </xf>
    <xf numFmtId="0" fontId="74" fillId="0" borderId="0" xfId="0" applyFont="1" applyFill="1" applyBorder="1" applyAlignment="1">
      <alignment horizontal="center" vertical="center" wrapText="1"/>
    </xf>
    <xf numFmtId="167" fontId="87" fillId="0" borderId="3" xfId="0" applyNumberFormat="1" applyFont="1" applyFill="1" applyBorder="1" applyAlignment="1">
      <alignment horizontal="center" vertical="center"/>
    </xf>
    <xf numFmtId="1" fontId="87" fillId="0" borderId="0" xfId="0" applyNumberFormat="1" applyFont="1" applyFill="1" applyBorder="1" applyAlignment="1">
      <alignment horizontal="center" vertical="center"/>
    </xf>
    <xf numFmtId="166" fontId="87" fillId="0" borderId="3" xfId="0" applyNumberFormat="1" applyFont="1" applyFill="1" applyBorder="1" applyAlignment="1">
      <alignment horizontal="center" vertical="center"/>
    </xf>
    <xf numFmtId="2" fontId="69" fillId="0" borderId="0" xfId="0" applyNumberFormat="1" applyFont="1" applyFill="1" applyBorder="1"/>
    <xf numFmtId="2" fontId="87" fillId="0" borderId="0" xfId="0" applyNumberFormat="1" applyFont="1" applyFill="1" applyBorder="1" applyAlignment="1">
      <alignment horizontal="center" vertical="center"/>
    </xf>
    <xf numFmtId="4" fontId="87" fillId="0" borderId="0" xfId="0" applyNumberFormat="1" applyFont="1" applyFill="1" applyBorder="1" applyAlignment="1">
      <alignment horizontal="center" vertical="center"/>
    </xf>
    <xf numFmtId="0" fontId="74" fillId="0" borderId="9" xfId="0" applyFont="1" applyFill="1" applyBorder="1" applyAlignment="1">
      <alignment horizontal="center" vertical="center" wrapText="1"/>
    </xf>
    <xf numFmtId="167" fontId="74" fillId="0" borderId="30" xfId="0" applyNumberFormat="1" applyFont="1" applyFill="1" applyBorder="1" applyAlignment="1">
      <alignment horizontal="center" vertical="center"/>
    </xf>
    <xf numFmtId="167" fontId="74" fillId="0" borderId="2" xfId="0" applyNumberFormat="1" applyFont="1" applyFill="1" applyBorder="1" applyAlignment="1">
      <alignment horizontal="center" vertical="center"/>
    </xf>
    <xf numFmtId="0" fontId="87" fillId="0" borderId="0" xfId="0" applyNumberFormat="1" applyFont="1" applyFill="1" applyBorder="1" applyAlignment="1">
      <alignment horizontal="center" vertical="center"/>
    </xf>
    <xf numFmtId="0" fontId="85" fillId="0" borderId="30" xfId="0" applyFont="1" applyFill="1" applyBorder="1" applyAlignment="1">
      <alignment horizontal="left" vertical="center" wrapText="1"/>
    </xf>
    <xf numFmtId="0" fontId="85" fillId="0" borderId="5" xfId="0" applyFont="1" applyFill="1" applyBorder="1" applyAlignment="1">
      <alignment horizontal="left" vertical="center" wrapText="1"/>
    </xf>
    <xf numFmtId="0" fontId="74" fillId="0" borderId="5" xfId="0" applyFont="1" applyFill="1" applyBorder="1" applyAlignment="1">
      <alignment horizontal="center" vertical="center"/>
    </xf>
    <xf numFmtId="166" fontId="73" fillId="0" borderId="5" xfId="0" applyNumberFormat="1" applyFont="1" applyFill="1" applyBorder="1" applyAlignment="1">
      <alignment horizontal="center" vertical="center"/>
    </xf>
    <xf numFmtId="166" fontId="74" fillId="0" borderId="37" xfId="0" applyNumberFormat="1" applyFont="1" applyFill="1" applyBorder="1" applyAlignment="1">
      <alignment horizontal="center" vertical="center"/>
    </xf>
    <xf numFmtId="166" fontId="74" fillId="0" borderId="4" xfId="0" applyNumberFormat="1" applyFont="1" applyFill="1" applyBorder="1" applyAlignment="1">
      <alignment horizontal="left" vertical="center" wrapText="1"/>
    </xf>
    <xf numFmtId="166" fontId="74" fillId="0" borderId="38" xfId="0" applyNumberFormat="1" applyFont="1" applyFill="1" applyBorder="1" applyAlignment="1">
      <alignment horizontal="center" vertical="center"/>
    </xf>
    <xf numFmtId="167" fontId="69" fillId="0" borderId="0" xfId="0" applyNumberFormat="1" applyFont="1" applyFill="1" applyBorder="1" applyAlignment="1">
      <alignment horizontal="left" vertical="center" wrapText="1"/>
    </xf>
    <xf numFmtId="0" fontId="74" fillId="0" borderId="4" xfId="0" applyFont="1" applyFill="1" applyBorder="1" applyAlignment="1">
      <alignment horizontal="left" wrapText="1"/>
    </xf>
    <xf numFmtId="0" fontId="74" fillId="0" borderId="30" xfId="0" applyFont="1" applyFill="1" applyBorder="1" applyAlignment="1">
      <alignment horizontal="left" wrapText="1"/>
    </xf>
    <xf numFmtId="0" fontId="70" fillId="0" borderId="0" xfId="0" applyFont="1" applyFill="1" applyAlignment="1">
      <alignment horizontal="left"/>
    </xf>
    <xf numFmtId="2" fontId="70" fillId="0" borderId="0" xfId="0" applyNumberFormat="1" applyFont="1" applyFill="1" applyBorder="1"/>
    <xf numFmtId="0" fontId="70" fillId="0" borderId="0" xfId="0" applyFont="1" applyFill="1"/>
    <xf numFmtId="167" fontId="0" fillId="0" borderId="0" xfId="0" applyNumberFormat="1" applyFont="1" applyFill="1" applyBorder="1" applyAlignment="1">
      <alignment horizontal="center" vertical="center"/>
    </xf>
    <xf numFmtId="0" fontId="105" fillId="0" borderId="0" xfId="0" applyFont="1" applyFill="1" applyBorder="1" applyAlignment="1">
      <alignment horizontal="center" vertical="center"/>
    </xf>
    <xf numFmtId="166" fontId="105" fillId="0" borderId="0" xfId="0" applyNumberFormat="1" applyFont="1" applyFill="1" applyBorder="1" applyAlignment="1">
      <alignment horizontal="center" vertical="center"/>
    </xf>
    <xf numFmtId="167" fontId="105" fillId="0" borderId="0" xfId="0" applyNumberFormat="1" applyFont="1" applyFill="1" applyBorder="1" applyAlignment="1">
      <alignment horizontal="center" vertical="center"/>
    </xf>
    <xf numFmtId="0" fontId="105" fillId="0" borderId="0" xfId="0" applyNumberFormat="1" applyFont="1" applyFill="1" applyBorder="1" applyAlignment="1">
      <alignment horizontal="center" vertical="center"/>
    </xf>
    <xf numFmtId="0" fontId="81" fillId="0" borderId="0" xfId="0" applyFont="1" applyFill="1" applyBorder="1" applyAlignment="1">
      <alignment horizontal="left" vertical="center"/>
    </xf>
    <xf numFmtId="0" fontId="94" fillId="0" borderId="0" xfId="0" applyFont="1" applyFill="1" applyBorder="1" applyAlignment="1">
      <alignment vertical="top" wrapText="1"/>
    </xf>
    <xf numFmtId="0" fontId="94" fillId="0" borderId="0" xfId="0" applyFont="1" applyFill="1" applyBorder="1" applyAlignment="1">
      <alignment horizontal="center" vertical="top" wrapText="1"/>
    </xf>
    <xf numFmtId="0" fontId="93" fillId="0" borderId="0" xfId="0" applyFont="1" applyFill="1" applyBorder="1" applyAlignment="1">
      <alignment vertical="top" wrapText="1"/>
    </xf>
    <xf numFmtId="0" fontId="93" fillId="0" borderId="0" xfId="0" applyFont="1" applyFill="1" applyBorder="1" applyAlignment="1">
      <alignment horizontal="center" vertical="top" wrapText="1"/>
    </xf>
    <xf numFmtId="0" fontId="93" fillId="0" borderId="0" xfId="0" applyFont="1" applyFill="1" applyBorder="1" applyAlignment="1">
      <alignment horizontal="left" vertical="top" wrapText="1"/>
    </xf>
    <xf numFmtId="2" fontId="87" fillId="0" borderId="0" xfId="0" applyNumberFormat="1" applyFont="1" applyFill="1" applyBorder="1" applyAlignment="1">
      <alignment horizontal="center" vertical="center" wrapText="1"/>
    </xf>
    <xf numFmtId="0" fontId="93" fillId="0" borderId="0" xfId="0" applyFont="1" applyFill="1" applyBorder="1" applyAlignment="1">
      <alignment horizontal="center" vertical="center" wrapText="1"/>
    </xf>
    <xf numFmtId="0" fontId="95" fillId="0" borderId="0" xfId="0" applyFont="1" applyFill="1" applyBorder="1" applyAlignment="1">
      <alignment horizontal="right" vertical="center"/>
    </xf>
    <xf numFmtId="0" fontId="95" fillId="0" borderId="0" xfId="0" applyFont="1" applyFill="1" applyBorder="1" applyAlignment="1">
      <alignment horizontal="center"/>
    </xf>
    <xf numFmtId="0" fontId="92" fillId="0" borderId="54" xfId="0" applyFont="1" applyFill="1" applyBorder="1" applyAlignment="1">
      <alignment horizontal="center" vertical="center" wrapText="1"/>
    </xf>
    <xf numFmtId="0" fontId="92" fillId="0" borderId="54" xfId="0" applyFont="1" applyFill="1" applyBorder="1" applyAlignment="1">
      <alignment horizontal="center" vertical="center"/>
    </xf>
    <xf numFmtId="1" fontId="92" fillId="0" borderId="54" xfId="0" applyNumberFormat="1" applyFont="1" applyFill="1" applyBorder="1" applyAlignment="1">
      <alignment horizontal="center" vertical="center"/>
    </xf>
    <xf numFmtId="0" fontId="92" fillId="0" borderId="31" xfId="0" applyFont="1" applyFill="1" applyBorder="1" applyAlignment="1">
      <alignment horizontal="center" vertical="center" wrapText="1"/>
    </xf>
    <xf numFmtId="0" fontId="101" fillId="0" borderId="0" xfId="0" applyFont="1" applyFill="1" applyBorder="1" applyAlignment="1">
      <alignment vertical="center"/>
    </xf>
    <xf numFmtId="0" fontId="101" fillId="0" borderId="0" xfId="0" applyFont="1" applyFill="1" applyBorder="1" applyAlignment="1">
      <alignment vertical="center" wrapText="1"/>
    </xf>
    <xf numFmtId="0" fontId="87" fillId="0" borderId="54" xfId="0" applyFont="1" applyFill="1" applyBorder="1" applyAlignment="1">
      <alignment horizontal="center" vertical="center" wrapText="1"/>
    </xf>
    <xf numFmtId="166" fontId="87" fillId="0" borderId="54" xfId="0" applyNumberFormat="1" applyFont="1" applyFill="1" applyBorder="1" applyAlignment="1">
      <alignment horizontal="center" vertical="center"/>
    </xf>
    <xf numFmtId="166" fontId="87" fillId="0" borderId="54" xfId="0" applyNumberFormat="1" applyFont="1" applyFill="1" applyBorder="1" applyAlignment="1">
      <alignment horizontal="center" vertical="center" wrapText="1"/>
    </xf>
    <xf numFmtId="166" fontId="87" fillId="0" borderId="31" xfId="0" applyNumberFormat="1" applyFont="1" applyFill="1" applyBorder="1" applyAlignment="1">
      <alignment horizontal="center" vertical="center"/>
    </xf>
    <xf numFmtId="170" fontId="93" fillId="0" borderId="0" xfId="0" applyNumberFormat="1" applyFont="1" applyFill="1" applyBorder="1" applyAlignment="1">
      <alignment vertical="center"/>
    </xf>
    <xf numFmtId="170" fontId="69" fillId="0" borderId="0" xfId="0" applyNumberFormat="1" applyFont="1" applyFill="1" applyBorder="1"/>
    <xf numFmtId="2" fontId="93" fillId="0" borderId="0" xfId="0" applyNumberFormat="1" applyFont="1" applyFill="1" applyBorder="1" applyAlignment="1">
      <alignment vertical="center"/>
    </xf>
    <xf numFmtId="166" fontId="87" fillId="0" borderId="31" xfId="0" applyNumberFormat="1" applyFont="1" applyFill="1" applyBorder="1" applyAlignment="1">
      <alignment horizontal="center" vertical="center" wrapText="1"/>
    </xf>
    <xf numFmtId="4" fontId="93" fillId="0" borderId="0" xfId="0" applyNumberFormat="1" applyFont="1" applyFill="1" applyBorder="1" applyAlignment="1">
      <alignment vertical="center"/>
    </xf>
    <xf numFmtId="1" fontId="93" fillId="0" borderId="0" xfId="0" applyNumberFormat="1" applyFont="1" applyFill="1" applyBorder="1" applyAlignment="1">
      <alignment vertical="center"/>
    </xf>
    <xf numFmtId="2" fontId="87" fillId="0" borderId="28" xfId="0" applyNumberFormat="1" applyFont="1" applyFill="1" applyBorder="1" applyAlignment="1">
      <alignment horizontal="center" vertical="center" wrapText="1"/>
    </xf>
    <xf numFmtId="2" fontId="87" fillId="0" borderId="14" xfId="0" applyNumberFormat="1" applyFont="1" applyFill="1" applyBorder="1" applyAlignment="1">
      <alignment horizontal="center" vertical="center"/>
    </xf>
    <xf numFmtId="2" fontId="87" fillId="0" borderId="64" xfId="0" applyNumberFormat="1" applyFont="1" applyFill="1" applyBorder="1" applyAlignment="1">
      <alignment horizontal="center" vertical="center" wrapText="1"/>
    </xf>
    <xf numFmtId="2" fontId="87" fillId="0" borderId="65" xfId="0" applyNumberFormat="1" applyFont="1" applyFill="1" applyBorder="1" applyAlignment="1">
      <alignment horizontal="center" vertical="center"/>
    </xf>
    <xf numFmtId="0" fontId="92" fillId="0" borderId="0" xfId="0" applyFont="1" applyFill="1" applyBorder="1" applyAlignment="1">
      <alignment vertical="top" wrapText="1"/>
    </xf>
    <xf numFmtId="4" fontId="87" fillId="0" borderId="0" xfId="0" applyNumberFormat="1" applyFont="1" applyFill="1" applyBorder="1" applyAlignment="1">
      <alignment horizontal="center" vertical="center" wrapText="1"/>
    </xf>
    <xf numFmtId="0" fontId="69" fillId="0" borderId="0" xfId="0" applyFont="1" applyFill="1" applyAlignment="1">
      <alignment horizontal="center" vertical="center"/>
    </xf>
    <xf numFmtId="0" fontId="69" fillId="0" borderId="0" xfId="0" applyFont="1" applyFill="1" applyAlignment="1">
      <alignment horizontal="right"/>
    </xf>
    <xf numFmtId="0" fontId="102" fillId="0" borderId="0" xfId="0" applyFont="1" applyFill="1" applyAlignment="1">
      <alignment horizontal="center"/>
    </xf>
    <xf numFmtId="0" fontId="109" fillId="0" borderId="31" xfId="0" applyFont="1" applyFill="1" applyBorder="1" applyAlignment="1">
      <alignment horizontal="center" vertical="center" wrapText="1"/>
    </xf>
    <xf numFmtId="0" fontId="95" fillId="0" borderId="0" xfId="0" applyFont="1" applyFill="1" applyBorder="1" applyAlignment="1">
      <alignment vertical="center"/>
    </xf>
    <xf numFmtId="0" fontId="109" fillId="0" borderId="55" xfId="0" applyFont="1" applyFill="1" applyBorder="1" applyAlignment="1">
      <alignment horizontal="center" vertical="center" wrapText="1"/>
    </xf>
    <xf numFmtId="166" fontId="156" fillId="0" borderId="12" xfId="0" applyNumberFormat="1" applyFont="1" applyFill="1" applyBorder="1" applyAlignment="1">
      <alignment horizontal="center" vertical="center" wrapText="1"/>
    </xf>
    <xf numFmtId="0" fontId="69" fillId="0" borderId="0" xfId="0" applyFont="1" applyFill="1" applyBorder="1" applyAlignment="1">
      <alignment vertical="center"/>
    </xf>
    <xf numFmtId="0" fontId="109" fillId="0" borderId="28" xfId="0" applyFont="1" applyFill="1" applyBorder="1" applyAlignment="1">
      <alignment horizontal="center" vertical="center" wrapText="1"/>
    </xf>
    <xf numFmtId="166" fontId="156" fillId="0" borderId="14" xfId="0" applyNumberFormat="1" applyFont="1" applyFill="1" applyBorder="1" applyAlignment="1">
      <alignment horizontal="center" vertical="center" wrapText="1"/>
    </xf>
    <xf numFmtId="166" fontId="156" fillId="0" borderId="42" xfId="0" applyNumberFormat="1" applyFont="1" applyFill="1" applyBorder="1" applyAlignment="1">
      <alignment horizontal="center" vertical="center" wrapText="1"/>
    </xf>
    <xf numFmtId="0" fontId="109" fillId="0" borderId="35" xfId="0" applyFont="1" applyFill="1" applyBorder="1" applyAlignment="1">
      <alignment horizontal="center" vertical="center" wrapText="1"/>
    </xf>
    <xf numFmtId="0" fontId="191" fillId="0" borderId="0" xfId="0" applyFont="1" applyFill="1" applyBorder="1" applyAlignment="1">
      <alignment vertical="center"/>
    </xf>
    <xf numFmtId="4" fontId="191" fillId="0" borderId="0" xfId="0" applyNumberFormat="1" applyFont="1" applyFill="1" applyBorder="1" applyAlignment="1">
      <alignment vertical="center"/>
    </xf>
    <xf numFmtId="166" fontId="156" fillId="0" borderId="22" xfId="0" applyNumberFormat="1" applyFont="1" applyFill="1" applyBorder="1" applyAlignment="1">
      <alignment horizontal="center" vertical="center" wrapText="1"/>
    </xf>
    <xf numFmtId="166" fontId="156" fillId="0" borderId="48" xfId="0" applyNumberFormat="1" applyFont="1" applyFill="1" applyBorder="1" applyAlignment="1">
      <alignment horizontal="center" vertical="center" wrapText="1"/>
    </xf>
    <xf numFmtId="0" fontId="117" fillId="0" borderId="0" xfId="0" applyFont="1" applyFill="1" applyBorder="1" applyAlignment="1">
      <alignment vertical="center"/>
    </xf>
    <xf numFmtId="166" fontId="192" fillId="0" borderId="0" xfId="0" applyNumberFormat="1" applyFont="1" applyFill="1" applyBorder="1" applyAlignment="1">
      <alignment vertical="center"/>
    </xf>
    <xf numFmtId="166" fontId="189" fillId="0" borderId="0" xfId="0" applyNumberFormat="1" applyFont="1" applyFill="1" applyBorder="1" applyAlignment="1">
      <alignment vertical="center"/>
    </xf>
    <xf numFmtId="166" fontId="156" fillId="0" borderId="21" xfId="0" applyNumberFormat="1" applyFont="1" applyFill="1" applyBorder="1" applyAlignment="1">
      <alignment horizontal="center" vertical="center" wrapText="1"/>
    </xf>
    <xf numFmtId="166" fontId="156" fillId="0" borderId="47" xfId="0" applyNumberFormat="1" applyFont="1" applyFill="1" applyBorder="1" applyAlignment="1">
      <alignment horizontal="center" vertical="center" wrapText="1"/>
    </xf>
    <xf numFmtId="166" fontId="156" fillId="0" borderId="65" xfId="0" applyNumberFormat="1" applyFont="1" applyFill="1" applyBorder="1" applyAlignment="1">
      <alignment horizontal="center" vertical="center" wrapText="1"/>
    </xf>
    <xf numFmtId="0" fontId="109" fillId="0" borderId="54" xfId="0" applyFont="1" applyFill="1" applyBorder="1" applyAlignment="1">
      <alignment horizontal="center" vertical="center" wrapText="1"/>
    </xf>
    <xf numFmtId="166" fontId="109" fillId="0" borderId="26" xfId="0" applyNumberFormat="1" applyFont="1" applyFill="1" applyBorder="1" applyAlignment="1">
      <alignment horizontal="center" vertical="center" wrapText="1"/>
    </xf>
    <xf numFmtId="166" fontId="109" fillId="0" borderId="31" xfId="0" applyNumberFormat="1" applyFont="1" applyFill="1" applyBorder="1" applyAlignment="1">
      <alignment horizontal="center" vertical="center" wrapText="1"/>
    </xf>
    <xf numFmtId="0" fontId="109" fillId="0" borderId="0" xfId="0" applyFont="1" applyFill="1" applyBorder="1" applyAlignment="1">
      <alignment horizontal="center" vertical="center" wrapText="1"/>
    </xf>
    <xf numFmtId="166" fontId="156" fillId="0" borderId="0" xfId="0" applyNumberFormat="1" applyFont="1" applyFill="1" applyBorder="1" applyAlignment="1">
      <alignment horizontal="center" vertical="center" wrapText="1"/>
    </xf>
    <xf numFmtId="166" fontId="190" fillId="0" borderId="0" xfId="0" applyNumberFormat="1" applyFont="1" applyFill="1" applyBorder="1" applyAlignment="1">
      <alignment horizontal="center" vertical="center" wrapText="1"/>
    </xf>
    <xf numFmtId="4" fontId="74" fillId="0" borderId="0" xfId="0" applyNumberFormat="1" applyFont="1" applyFill="1" applyBorder="1" applyAlignment="1">
      <alignment horizontal="center" vertical="center" wrapText="1"/>
    </xf>
    <xf numFmtId="4" fontId="74" fillId="0" borderId="3" xfId="0" applyNumberFormat="1" applyFont="1" applyFill="1" applyBorder="1" applyAlignment="1">
      <alignment horizontal="center" vertical="center" wrapText="1"/>
    </xf>
    <xf numFmtId="166" fontId="74" fillId="0" borderId="0" xfId="0" applyNumberFormat="1" applyFont="1" applyFill="1" applyBorder="1" applyAlignment="1">
      <alignment horizontal="center" wrapText="1"/>
    </xf>
    <xf numFmtId="0" fontId="103" fillId="0" borderId="0" xfId="0" applyFont="1" applyFill="1" applyBorder="1" applyAlignment="1">
      <alignment vertical="top" wrapText="1"/>
    </xf>
    <xf numFmtId="0" fontId="103" fillId="0" borderId="0" xfId="0" applyFont="1" applyFill="1" applyBorder="1" applyAlignment="1">
      <alignment horizontal="center" vertical="top" wrapText="1"/>
    </xf>
    <xf numFmtId="0" fontId="87" fillId="0" borderId="0" xfId="0" applyNumberFormat="1" applyFont="1" applyFill="1" applyBorder="1" applyAlignment="1">
      <alignment horizontal="center" vertical="center" wrapText="1"/>
    </xf>
    <xf numFmtId="0" fontId="93" fillId="0" borderId="0" xfId="0" applyFont="1" applyFill="1" applyBorder="1" applyAlignment="1"/>
    <xf numFmtId="0" fontId="93" fillId="0" borderId="0" xfId="0" applyFont="1" applyFill="1"/>
    <xf numFmtId="0" fontId="95" fillId="0" borderId="0" xfId="0" applyFont="1" applyFill="1"/>
    <xf numFmtId="0" fontId="93" fillId="0" borderId="0" xfId="0" applyFont="1" applyFill="1" applyAlignment="1">
      <alignment horizontal="center" vertical="center"/>
    </xf>
    <xf numFmtId="0" fontId="93" fillId="0" borderId="0" xfId="0" applyFont="1" applyFill="1" applyAlignment="1">
      <alignment horizontal="center"/>
    </xf>
    <xf numFmtId="0" fontId="70" fillId="0" borderId="0" xfId="0" applyFont="1" applyFill="1" applyAlignment="1">
      <alignment horizontal="center" vertical="center"/>
    </xf>
    <xf numFmtId="0" fontId="70" fillId="0" borderId="0" xfId="0" applyFont="1" applyFill="1" applyAlignment="1">
      <alignment horizontal="center"/>
    </xf>
    <xf numFmtId="0" fontId="70" fillId="0" borderId="0" xfId="0" applyFont="1" applyFill="1" applyBorder="1" applyAlignment="1"/>
    <xf numFmtId="0" fontId="120" fillId="0" borderId="0" xfId="0" applyFont="1" applyFill="1" applyBorder="1" applyAlignment="1">
      <alignment horizontal="center"/>
    </xf>
    <xf numFmtId="0" fontId="96" fillId="0" borderId="0" xfId="0" applyFont="1" applyFill="1" applyBorder="1"/>
    <xf numFmtId="0" fontId="97" fillId="0" borderId="0" xfId="0" applyFont="1" applyFill="1" applyBorder="1" applyAlignment="1">
      <alignment vertical="top" wrapText="1"/>
    </xf>
    <xf numFmtId="0" fontId="98" fillId="0" borderId="0" xfId="0" applyFont="1" applyFill="1" applyBorder="1"/>
    <xf numFmtId="0" fontId="99" fillId="0" borderId="0" xfId="0" applyFont="1" applyFill="1" applyBorder="1" applyAlignment="1">
      <alignment horizontal="right"/>
    </xf>
    <xf numFmtId="0" fontId="100" fillId="0" borderId="0" xfId="0" applyFont="1" applyFill="1" applyBorder="1" applyAlignment="1">
      <alignment horizontal="justify"/>
    </xf>
    <xf numFmtId="0" fontId="156" fillId="0" borderId="0" xfId="0" applyFont="1" applyFill="1" applyBorder="1"/>
    <xf numFmtId="0" fontId="93" fillId="0" borderId="0" xfId="0" applyFont="1" applyFill="1" applyBorder="1"/>
    <xf numFmtId="2" fontId="193" fillId="0" borderId="0" xfId="0" applyNumberFormat="1" applyFont="1" applyFill="1" applyBorder="1"/>
    <xf numFmtId="2" fontId="93" fillId="0" borderId="0" xfId="0" applyNumberFormat="1" applyFont="1" applyFill="1" applyBorder="1"/>
    <xf numFmtId="49" fontId="93" fillId="0" borderId="0" xfId="0" applyNumberFormat="1" applyFont="1" applyFill="1" applyBorder="1" applyAlignment="1">
      <alignment horizontal="center" vertical="center" wrapText="1"/>
    </xf>
    <xf numFmtId="2" fontId="93" fillId="0" borderId="0" xfId="0" applyNumberFormat="1" applyFont="1" applyFill="1" applyBorder="1" applyAlignment="1">
      <alignment horizontal="center" vertical="center" wrapText="1"/>
    </xf>
    <xf numFmtId="2" fontId="194" fillId="0" borderId="0" xfId="0" applyNumberFormat="1" applyFont="1" applyFill="1" applyBorder="1" applyAlignment="1">
      <alignment horizontal="center" vertical="center" wrapText="1"/>
    </xf>
    <xf numFmtId="0" fontId="221" fillId="0" borderId="0" xfId="0" applyFont="1" applyFill="1" applyBorder="1"/>
    <xf numFmtId="0" fontId="221" fillId="0" borderId="0" xfId="0" applyFont="1" applyFill="1" applyBorder="1" applyAlignment="1">
      <alignment horizontal="center"/>
    </xf>
    <xf numFmtId="0" fontId="222" fillId="0" borderId="0" xfId="0" applyFont="1" applyFill="1" applyBorder="1" applyAlignment="1">
      <alignment horizontal="center" vertical="center"/>
    </xf>
    <xf numFmtId="0" fontId="193" fillId="0" borderId="0" xfId="0" applyFont="1" applyFill="1" applyBorder="1"/>
    <xf numFmtId="0" fontId="93" fillId="0" borderId="0" xfId="0" applyNumberFormat="1" applyFont="1" applyFill="1" applyBorder="1" applyAlignment="1">
      <alignment vertical="top" wrapText="1"/>
    </xf>
    <xf numFmtId="0" fontId="194" fillId="0" borderId="0" xfId="0" applyNumberFormat="1" applyFont="1" applyFill="1" applyBorder="1" applyAlignment="1">
      <alignment vertical="top" wrapText="1"/>
    </xf>
    <xf numFmtId="2" fontId="194" fillId="0" borderId="0" xfId="0" applyNumberFormat="1" applyFont="1" applyFill="1" applyBorder="1" applyAlignment="1">
      <alignment vertical="top" wrapText="1"/>
    </xf>
    <xf numFmtId="166" fontId="93" fillId="0" borderId="11" xfId="0" applyNumberFormat="1" applyFont="1" applyFill="1" applyBorder="1" applyAlignment="1">
      <alignment horizontal="center" vertical="center"/>
    </xf>
    <xf numFmtId="166" fontId="93" fillId="0" borderId="58" xfId="0" applyNumberFormat="1" applyFont="1" applyFill="1" applyBorder="1" applyAlignment="1">
      <alignment horizontal="center" vertical="center"/>
    </xf>
    <xf numFmtId="166" fontId="93" fillId="0" borderId="52" xfId="0" applyNumberFormat="1" applyFont="1" applyFill="1" applyBorder="1" applyAlignment="1">
      <alignment horizontal="center" vertical="center"/>
    </xf>
    <xf numFmtId="4" fontId="93" fillId="0" borderId="16" xfId="0" applyNumberFormat="1" applyFont="1" applyFill="1" applyBorder="1" applyAlignment="1">
      <alignment horizontal="center" vertical="center"/>
    </xf>
    <xf numFmtId="4" fontId="93" fillId="0" borderId="57" xfId="0" applyNumberFormat="1" applyFont="1" applyFill="1" applyBorder="1" applyAlignment="1">
      <alignment horizontal="center" vertical="center"/>
    </xf>
    <xf numFmtId="4" fontId="93" fillId="0" borderId="19" xfId="0" applyNumberFormat="1" applyFont="1" applyFill="1" applyBorder="1" applyAlignment="1">
      <alignment horizontal="center" vertical="center"/>
    </xf>
    <xf numFmtId="167" fontId="93" fillId="0" borderId="43" xfId="0" applyNumberFormat="1" applyFont="1" applyFill="1" applyBorder="1" applyAlignment="1">
      <alignment horizontal="center" vertical="center"/>
    </xf>
    <xf numFmtId="167" fontId="93" fillId="0" borderId="63" xfId="0" applyNumberFormat="1" applyFont="1" applyFill="1" applyBorder="1" applyAlignment="1">
      <alignment horizontal="center" vertical="center"/>
    </xf>
    <xf numFmtId="167" fontId="93" fillId="0" borderId="72" xfId="0" applyNumberFormat="1" applyFont="1" applyFill="1" applyBorder="1" applyAlignment="1">
      <alignment horizontal="center" vertical="center"/>
    </xf>
    <xf numFmtId="166" fontId="93" fillId="0" borderId="16" xfId="0" applyNumberFormat="1" applyFont="1" applyFill="1" applyBorder="1" applyAlignment="1">
      <alignment horizontal="center" vertical="center"/>
    </xf>
    <xf numFmtId="166" fontId="93" fillId="0" borderId="57" xfId="0" applyNumberFormat="1" applyFont="1" applyFill="1" applyBorder="1" applyAlignment="1">
      <alignment horizontal="center" vertical="center"/>
    </xf>
    <xf numFmtId="166" fontId="93" fillId="0" borderId="19" xfId="0" applyNumberFormat="1" applyFont="1" applyFill="1" applyBorder="1" applyAlignment="1">
      <alignment horizontal="center" vertical="center"/>
    </xf>
    <xf numFmtId="166" fontId="93" fillId="0" borderId="43" xfId="0" applyNumberFormat="1" applyFont="1" applyFill="1" applyBorder="1" applyAlignment="1">
      <alignment horizontal="center" vertical="center"/>
    </xf>
    <xf numFmtId="166" fontId="93" fillId="0" borderId="63" xfId="0" applyNumberFormat="1" applyFont="1" applyFill="1" applyBorder="1" applyAlignment="1">
      <alignment horizontal="center" vertical="center"/>
    </xf>
    <xf numFmtId="166" fontId="93" fillId="0" borderId="72" xfId="0" applyNumberFormat="1" applyFont="1" applyFill="1" applyBorder="1" applyAlignment="1">
      <alignment horizontal="center" vertical="center"/>
    </xf>
    <xf numFmtId="4" fontId="93" fillId="0" borderId="11" xfId="0" applyNumberFormat="1" applyFont="1" applyFill="1" applyBorder="1" applyAlignment="1">
      <alignment horizontal="center" vertical="center"/>
    </xf>
    <xf numFmtId="4" fontId="93" fillId="0" borderId="58" xfId="0" applyNumberFormat="1" applyFont="1" applyFill="1" applyBorder="1" applyAlignment="1">
      <alignment horizontal="center" vertical="center"/>
    </xf>
    <xf numFmtId="4" fontId="93" fillId="0" borderId="52" xfId="0" applyNumberFormat="1" applyFont="1" applyFill="1" applyBorder="1" applyAlignment="1">
      <alignment horizontal="center" vertical="center"/>
    </xf>
    <xf numFmtId="169" fontId="95" fillId="0" borderId="0" xfId="0" applyNumberFormat="1" applyFont="1" applyFill="1" applyBorder="1"/>
    <xf numFmtId="173" fontId="95" fillId="0" borderId="0" xfId="0" applyNumberFormat="1" applyFont="1" applyFill="1" applyBorder="1"/>
    <xf numFmtId="0" fontId="194" fillId="0" borderId="0" xfId="0" applyNumberFormat="1" applyFont="1" applyFill="1" applyBorder="1" applyAlignment="1">
      <alignment vertical="center" wrapText="1"/>
    </xf>
    <xf numFmtId="0" fontId="94" fillId="0" borderId="0" xfId="0" applyFont="1" applyFill="1" applyBorder="1" applyAlignment="1">
      <alignment horizontal="center" vertical="center"/>
    </xf>
    <xf numFmtId="2" fontId="93" fillId="0" borderId="0" xfId="0" applyNumberFormat="1" applyFont="1" applyFill="1" applyBorder="1" applyAlignment="1">
      <alignment horizontal="center" vertical="center"/>
    </xf>
    <xf numFmtId="166" fontId="93" fillId="0" borderId="56" xfId="0" applyNumberFormat="1" applyFont="1" applyFill="1" applyBorder="1" applyAlignment="1">
      <alignment horizontal="center" vertical="center"/>
    </xf>
    <xf numFmtId="4" fontId="93" fillId="0" borderId="16" xfId="0" applyNumberFormat="1" applyFont="1" applyFill="1" applyBorder="1" applyAlignment="1">
      <alignment horizontal="center"/>
    </xf>
    <xf numFmtId="4" fontId="93" fillId="0" borderId="57" xfId="0" applyNumberFormat="1" applyFont="1" applyFill="1" applyBorder="1" applyAlignment="1">
      <alignment horizontal="center"/>
    </xf>
    <xf numFmtId="4" fontId="93" fillId="0" borderId="17" xfId="0" applyNumberFormat="1" applyFont="1" applyFill="1" applyBorder="1" applyAlignment="1">
      <alignment horizontal="center"/>
    </xf>
    <xf numFmtId="167" fontId="93" fillId="0" borderId="43" xfId="0" applyNumberFormat="1" applyFont="1" applyFill="1" applyBorder="1" applyAlignment="1">
      <alignment horizontal="center"/>
    </xf>
    <xf numFmtId="167" fontId="93" fillId="0" borderId="63" xfId="0" applyNumberFormat="1" applyFont="1" applyFill="1" applyBorder="1" applyAlignment="1">
      <alignment horizontal="center"/>
    </xf>
    <xf numFmtId="167" fontId="93" fillId="0" borderId="66" xfId="0" applyNumberFormat="1" applyFont="1" applyFill="1" applyBorder="1" applyAlignment="1">
      <alignment horizontal="center"/>
    </xf>
    <xf numFmtId="4" fontId="93" fillId="0" borderId="11" xfId="0" applyNumberFormat="1" applyFont="1" applyFill="1" applyBorder="1" applyAlignment="1">
      <alignment horizontal="center"/>
    </xf>
    <xf numFmtId="4" fontId="93" fillId="0" borderId="58" xfId="0" applyNumberFormat="1" applyFont="1" applyFill="1" applyBorder="1" applyAlignment="1">
      <alignment horizontal="center"/>
    </xf>
    <xf numFmtId="4" fontId="93" fillId="0" borderId="56" xfId="0" applyNumberFormat="1" applyFont="1" applyFill="1" applyBorder="1" applyAlignment="1">
      <alignment horizontal="center"/>
    </xf>
    <xf numFmtId="166" fontId="93" fillId="0" borderId="17" xfId="0" applyNumberFormat="1" applyFont="1" applyFill="1" applyBorder="1" applyAlignment="1">
      <alignment horizontal="center" vertical="center"/>
    </xf>
    <xf numFmtId="166" fontId="93" fillId="0" borderId="43" xfId="0" applyNumberFormat="1" applyFont="1" applyFill="1" applyBorder="1" applyAlignment="1">
      <alignment horizontal="center"/>
    </xf>
    <xf numFmtId="166" fontId="93" fillId="0" borderId="63" xfId="0" applyNumberFormat="1" applyFont="1" applyFill="1" applyBorder="1" applyAlignment="1">
      <alignment horizontal="center"/>
    </xf>
    <xf numFmtId="166" fontId="93" fillId="0" borderId="66" xfId="0" applyNumberFormat="1" applyFont="1" applyFill="1" applyBorder="1" applyAlignment="1">
      <alignment horizontal="center"/>
    </xf>
    <xf numFmtId="167" fontId="93" fillId="0" borderId="66" xfId="0" applyNumberFormat="1" applyFont="1" applyFill="1" applyBorder="1" applyAlignment="1">
      <alignment horizontal="center" vertical="center"/>
    </xf>
    <xf numFmtId="49" fontId="94" fillId="0" borderId="0" xfId="0" applyNumberFormat="1" applyFont="1" applyFill="1" applyBorder="1" applyAlignment="1">
      <alignment horizontal="center" vertical="center" wrapText="1"/>
    </xf>
    <xf numFmtId="167" fontId="114" fillId="0" borderId="0" xfId="635" applyNumberFormat="1" applyFont="1" applyFill="1" applyBorder="1" applyAlignment="1">
      <alignment horizontal="center" vertical="center" wrapText="1"/>
    </xf>
    <xf numFmtId="166" fontId="93" fillId="0" borderId="0" xfId="0" applyNumberFormat="1" applyFont="1" applyFill="1" applyBorder="1" applyAlignment="1">
      <alignment horizontal="center"/>
    </xf>
    <xf numFmtId="167" fontId="93" fillId="0" borderId="0" xfId="0" applyNumberFormat="1" applyFont="1" applyFill="1" applyBorder="1" applyAlignment="1">
      <alignment horizontal="center" vertical="center"/>
    </xf>
    <xf numFmtId="0" fontId="94" fillId="0" borderId="0" xfId="0" applyNumberFormat="1" applyFont="1" applyFill="1" applyBorder="1" applyAlignment="1">
      <alignment vertical="center" wrapText="1"/>
    </xf>
    <xf numFmtId="0" fontId="94" fillId="0" borderId="9" xfId="0" applyNumberFormat="1" applyFont="1" applyFill="1" applyBorder="1" applyAlignment="1">
      <alignment vertical="center" wrapText="1"/>
    </xf>
    <xf numFmtId="2" fontId="221" fillId="0" borderId="0" xfId="0" applyNumberFormat="1" applyFont="1" applyFill="1" applyBorder="1" applyAlignment="1">
      <alignment horizontal="center" vertical="center"/>
    </xf>
    <xf numFmtId="4" fontId="93" fillId="0" borderId="19" xfId="0" applyNumberFormat="1" applyFont="1" applyFill="1" applyBorder="1" applyAlignment="1">
      <alignment horizontal="center"/>
    </xf>
    <xf numFmtId="167" fontId="93" fillId="0" borderId="72" xfId="0" applyNumberFormat="1" applyFont="1" applyFill="1" applyBorder="1" applyAlignment="1">
      <alignment horizontal="center"/>
    </xf>
    <xf numFmtId="166" fontId="93" fillId="0" borderId="72" xfId="0" applyNumberFormat="1" applyFont="1" applyFill="1" applyBorder="1" applyAlignment="1">
      <alignment horizontal="center"/>
    </xf>
    <xf numFmtId="4" fontId="93" fillId="0" borderId="52" xfId="0" applyNumberFormat="1" applyFont="1" applyFill="1" applyBorder="1" applyAlignment="1">
      <alignment horizontal="center"/>
    </xf>
    <xf numFmtId="2" fontId="74" fillId="0" borderId="31" xfId="0" applyNumberFormat="1" applyFont="1" applyFill="1" applyBorder="1" applyAlignment="1">
      <alignment horizontal="center" vertical="center"/>
    </xf>
    <xf numFmtId="2" fontId="74" fillId="0" borderId="1" xfId="0" applyNumberFormat="1" applyFont="1" applyFill="1" applyBorder="1" applyAlignment="1">
      <alignment horizontal="center" vertical="center"/>
    </xf>
    <xf numFmtId="2" fontId="74" fillId="0" borderId="2" xfId="0" applyNumberFormat="1" applyFont="1" applyFill="1" applyBorder="1" applyAlignment="1">
      <alignment horizontal="center" vertical="center"/>
    </xf>
    <xf numFmtId="0" fontId="73" fillId="5" borderId="69" xfId="0" applyFont="1" applyFill="1" applyBorder="1" applyAlignment="1">
      <alignment horizontal="center" vertical="center"/>
    </xf>
    <xf numFmtId="0" fontId="73" fillId="5" borderId="41" xfId="0" applyFont="1" applyFill="1" applyBorder="1" applyAlignment="1">
      <alignment horizontal="center" vertical="center"/>
    </xf>
    <xf numFmtId="166" fontId="73" fillId="5" borderId="68" xfId="0" applyNumberFormat="1" applyFont="1" applyFill="1" applyBorder="1" applyAlignment="1">
      <alignment horizontal="center" vertical="center" wrapText="1"/>
    </xf>
    <xf numFmtId="166" fontId="73" fillId="5" borderId="33" xfId="0" applyNumberFormat="1" applyFont="1" applyFill="1" applyBorder="1" applyAlignment="1">
      <alignment horizontal="center" vertical="center" wrapText="1"/>
    </xf>
    <xf numFmtId="166" fontId="73" fillId="5" borderId="58" xfId="0" applyNumberFormat="1" applyFont="1" applyFill="1" applyBorder="1" applyAlignment="1">
      <alignment horizontal="center" vertical="center" wrapText="1"/>
    </xf>
    <xf numFmtId="166" fontId="73" fillId="5" borderId="56" xfId="0" applyNumberFormat="1" applyFont="1" applyFill="1" applyBorder="1" applyAlignment="1">
      <alignment horizontal="center" vertical="center" wrapText="1"/>
    </xf>
    <xf numFmtId="0" fontId="92" fillId="0" borderId="5" xfId="0" applyFont="1" applyFill="1" applyBorder="1" applyAlignment="1">
      <alignment horizontal="center" vertical="top" wrapText="1"/>
    </xf>
    <xf numFmtId="0" fontId="92" fillId="0" borderId="10" xfId="0" applyFont="1" applyFill="1" applyBorder="1" applyAlignment="1">
      <alignment horizontal="center" vertical="top" wrapText="1"/>
    </xf>
    <xf numFmtId="0" fontId="92" fillId="0" borderId="37" xfId="0" applyFont="1" applyFill="1" applyBorder="1" applyAlignment="1">
      <alignment horizontal="center" vertical="top" wrapText="1"/>
    </xf>
    <xf numFmtId="0" fontId="69" fillId="5" borderId="0" xfId="0" applyFont="1" applyFill="1" applyAlignment="1">
      <alignment horizontal="center"/>
    </xf>
    <xf numFmtId="0" fontId="92" fillId="0" borderId="55" xfId="0" applyFont="1" applyFill="1" applyBorder="1" applyAlignment="1">
      <alignment horizontal="center" vertical="top" wrapText="1"/>
    </xf>
    <xf numFmtId="0" fontId="92" fillId="0" borderId="64" xfId="0" applyFont="1" applyFill="1" applyBorder="1" applyAlignment="1">
      <alignment horizontal="center" vertical="top" wrapText="1"/>
    </xf>
    <xf numFmtId="0" fontId="69" fillId="5" borderId="0" xfId="0" applyFont="1" applyFill="1" applyBorder="1" applyAlignment="1">
      <alignment horizontal="center"/>
    </xf>
    <xf numFmtId="166" fontId="75" fillId="5" borderId="59" xfId="0" applyNumberFormat="1" applyFont="1" applyFill="1" applyBorder="1" applyAlignment="1">
      <alignment horizontal="center"/>
    </xf>
    <xf numFmtId="166" fontId="75" fillId="5" borderId="56" xfId="0" applyNumberFormat="1" applyFont="1" applyFill="1" applyBorder="1" applyAlignment="1">
      <alignment horizontal="center"/>
    </xf>
    <xf numFmtId="0" fontId="185" fillId="5" borderId="18" xfId="0" applyFont="1" applyFill="1" applyBorder="1" applyAlignment="1">
      <alignment horizontal="center" wrapText="1"/>
    </xf>
    <xf numFmtId="0" fontId="185" fillId="5" borderId="57" xfId="0" applyFont="1" applyFill="1" applyBorder="1" applyAlignment="1">
      <alignment horizontal="center" wrapText="1"/>
    </xf>
    <xf numFmtId="0" fontId="83" fillId="5" borderId="55" xfId="0" applyFont="1" applyFill="1" applyBorder="1" applyAlignment="1">
      <alignment horizontal="center" vertical="center"/>
    </xf>
    <xf numFmtId="0" fontId="83" fillId="5" borderId="28" xfId="0" applyFont="1" applyFill="1" applyBorder="1" applyAlignment="1">
      <alignment horizontal="center" vertical="center"/>
    </xf>
    <xf numFmtId="0" fontId="106" fillId="5" borderId="37" xfId="0" applyFont="1" applyFill="1" applyBorder="1" applyAlignment="1">
      <alignment horizontal="center" vertical="center"/>
    </xf>
    <xf numFmtId="0" fontId="106" fillId="5" borderId="47" xfId="0" applyFont="1" applyFill="1" applyBorder="1" applyAlignment="1">
      <alignment horizontal="center" vertical="center"/>
    </xf>
    <xf numFmtId="3" fontId="161" fillId="0" borderId="0" xfId="0" applyNumberFormat="1" applyFont="1" applyFill="1" applyBorder="1" applyAlignment="1">
      <alignment horizontal="center" vertical="center" wrapText="1"/>
    </xf>
    <xf numFmtId="0" fontId="70" fillId="0" borderId="0" xfId="0" applyFont="1" applyFill="1" applyBorder="1" applyAlignment="1">
      <alignment horizontal="left" vertical="center" wrapText="1"/>
    </xf>
    <xf numFmtId="2" fontId="79" fillId="0" borderId="0" xfId="0" applyNumberFormat="1" applyFont="1" applyFill="1" applyAlignment="1">
      <alignment horizontal="center"/>
    </xf>
    <xf numFmtId="2" fontId="119" fillId="0" borderId="0" xfId="0" applyNumberFormat="1" applyFont="1" applyFill="1" applyBorder="1" applyAlignment="1">
      <alignment horizontal="right" vertical="center"/>
    </xf>
    <xf numFmtId="0" fontId="84" fillId="0" borderId="54" xfId="0" applyFont="1" applyFill="1" applyBorder="1" applyAlignment="1">
      <alignment horizontal="center" vertical="center"/>
    </xf>
    <xf numFmtId="0" fontId="84" fillId="0" borderId="49" xfId="0" applyFont="1" applyFill="1" applyBorder="1" applyAlignment="1">
      <alignment horizontal="center" vertical="center"/>
    </xf>
    <xf numFmtId="0" fontId="84" fillId="0" borderId="51" xfId="0" applyFont="1" applyFill="1" applyBorder="1" applyAlignment="1">
      <alignment horizontal="center" vertical="center"/>
    </xf>
    <xf numFmtId="0" fontId="84" fillId="0" borderId="5" xfId="0" applyFont="1" applyFill="1" applyBorder="1" applyAlignment="1">
      <alignment horizontal="center" vertical="center"/>
    </xf>
    <xf numFmtId="0" fontId="84" fillId="0" borderId="30" xfId="0" applyFont="1" applyFill="1" applyBorder="1" applyAlignment="1">
      <alignment horizontal="center" vertical="center"/>
    </xf>
    <xf numFmtId="0" fontId="84" fillId="0" borderId="31" xfId="0" applyFont="1" applyFill="1" applyBorder="1" applyAlignment="1">
      <alignment horizontal="center" vertical="center"/>
    </xf>
    <xf numFmtId="0" fontId="73" fillId="0" borderId="55" xfId="0" applyFont="1" applyFill="1" applyBorder="1" applyAlignment="1">
      <alignment horizontal="left" vertical="center" wrapText="1"/>
    </xf>
    <xf numFmtId="0" fontId="73" fillId="0" borderId="13" xfId="0" applyFont="1" applyFill="1" applyBorder="1" applyAlignment="1">
      <alignment horizontal="left" vertical="center" wrapText="1"/>
    </xf>
    <xf numFmtId="0" fontId="73" fillId="0" borderId="40" xfId="0" applyFont="1" applyFill="1" applyBorder="1" applyAlignment="1">
      <alignment horizontal="left" vertical="center" wrapText="1"/>
    </xf>
    <xf numFmtId="0" fontId="74" fillId="0" borderId="28" xfId="0" applyFont="1" applyFill="1" applyBorder="1" applyAlignment="1">
      <alignment horizontal="left" vertical="center"/>
    </xf>
    <xf numFmtId="0" fontId="74" fillId="0" borderId="15" xfId="0" applyFont="1" applyFill="1" applyBorder="1" applyAlignment="1">
      <alignment horizontal="left" vertical="center"/>
    </xf>
    <xf numFmtId="0" fontId="74" fillId="0" borderId="42" xfId="0" applyFont="1" applyFill="1" applyBorder="1" applyAlignment="1">
      <alignment horizontal="left" vertical="center"/>
    </xf>
    <xf numFmtId="0" fontId="74" fillId="0" borderId="28" xfId="0" applyFont="1" applyFill="1" applyBorder="1" applyAlignment="1">
      <alignment vertical="center"/>
    </xf>
    <xf numFmtId="0" fontId="74" fillId="0" borderId="15" xfId="0" applyFont="1" applyFill="1" applyBorder="1" applyAlignment="1">
      <alignment vertical="center"/>
    </xf>
    <xf numFmtId="0" fontId="74" fillId="0" borderId="42" xfId="0" applyFont="1" applyFill="1" applyBorder="1" applyAlignment="1">
      <alignment vertical="center"/>
    </xf>
    <xf numFmtId="0" fontId="74" fillId="0" borderId="28" xfId="0" applyFont="1" applyFill="1" applyBorder="1" applyAlignment="1">
      <alignment horizontal="left" vertical="center" indent="1"/>
    </xf>
    <xf numFmtId="0" fontId="74" fillId="0" borderId="15" xfId="0" applyFont="1" applyFill="1" applyBorder="1" applyAlignment="1">
      <alignment horizontal="left" vertical="center" indent="1"/>
    </xf>
    <xf numFmtId="0" fontId="74" fillId="0" borderId="28" xfId="0" applyFont="1" applyFill="1" applyBorder="1" applyAlignment="1">
      <alignment vertical="center" wrapText="1"/>
    </xf>
    <xf numFmtId="0" fontId="74" fillId="0" borderId="15" xfId="0" applyFont="1" applyFill="1" applyBorder="1" applyAlignment="1">
      <alignment vertical="center" wrapText="1"/>
    </xf>
    <xf numFmtId="0" fontId="79" fillId="0" borderId="0" xfId="0" applyFont="1" applyFill="1" applyBorder="1" applyAlignment="1">
      <alignment horizontal="center" vertical="center"/>
    </xf>
    <xf numFmtId="49" fontId="73" fillId="0" borderId="5" xfId="0" applyNumberFormat="1" applyFont="1" applyFill="1" applyBorder="1" applyAlignment="1">
      <alignment horizontal="center" vertical="center" wrapText="1"/>
    </xf>
    <xf numFmtId="0" fontId="0" fillId="0" borderId="30" xfId="0" applyFill="1" applyBorder="1" applyAlignment="1">
      <alignment horizontal="center" vertical="center" wrapText="1"/>
    </xf>
    <xf numFmtId="2" fontId="73" fillId="0" borderId="54" xfId="0" applyNumberFormat="1" applyFont="1" applyFill="1" applyBorder="1" applyAlignment="1">
      <alignment horizontal="center" vertical="center" wrapText="1"/>
    </xf>
    <xf numFmtId="0" fontId="0" fillId="0" borderId="51" xfId="0" applyFill="1" applyBorder="1" applyAlignment="1">
      <alignment horizontal="center" vertical="center" wrapText="1"/>
    </xf>
    <xf numFmtId="49" fontId="73" fillId="0" borderId="1" xfId="0" applyNumberFormat="1" applyFont="1" applyFill="1" applyBorder="1" applyAlignment="1">
      <alignment horizontal="center" vertical="center" wrapText="1"/>
    </xf>
    <xf numFmtId="49" fontId="73" fillId="0" borderId="2" xfId="0" applyNumberFormat="1" applyFont="1" applyFill="1" applyBorder="1" applyAlignment="1">
      <alignment horizontal="center" vertical="center" wrapText="1"/>
    </xf>
    <xf numFmtId="0" fontId="81" fillId="0" borderId="0" xfId="0" applyFont="1" applyFill="1" applyBorder="1" applyAlignment="1">
      <alignment horizontal="right" vertical="center"/>
    </xf>
    <xf numFmtId="0" fontId="73" fillId="0" borderId="5" xfId="0" applyFont="1" applyFill="1" applyBorder="1" applyAlignment="1">
      <alignment horizontal="center" vertical="center"/>
    </xf>
    <xf numFmtId="0" fontId="73" fillId="0" borderId="10" xfId="0" applyFont="1" applyFill="1" applyBorder="1" applyAlignment="1">
      <alignment horizontal="center" vertical="center"/>
    </xf>
    <xf numFmtId="0" fontId="73" fillId="0" borderId="37" xfId="0" applyFont="1" applyFill="1" applyBorder="1" applyAlignment="1">
      <alignment horizontal="center" vertical="center"/>
    </xf>
    <xf numFmtId="0" fontId="73" fillId="0" borderId="30" xfId="0" applyFont="1" applyFill="1" applyBorder="1" applyAlignment="1">
      <alignment horizontal="center" vertical="center"/>
    </xf>
    <xf numFmtId="0" fontId="73" fillId="0" borderId="9" xfId="0" applyFont="1" applyFill="1" applyBorder="1" applyAlignment="1">
      <alignment horizontal="center" vertical="center"/>
    </xf>
    <xf numFmtId="0" fontId="73" fillId="0" borderId="39" xfId="0" applyFont="1" applyFill="1" applyBorder="1" applyAlignment="1">
      <alignment horizontal="center" vertical="center"/>
    </xf>
    <xf numFmtId="0" fontId="74" fillId="0" borderId="42" xfId="0" applyFont="1" applyFill="1" applyBorder="1" applyAlignment="1">
      <alignment vertical="center" wrapText="1"/>
    </xf>
    <xf numFmtId="0" fontId="90" fillId="0" borderId="64" xfId="0" applyFont="1" applyFill="1" applyBorder="1" applyAlignment="1">
      <alignment vertical="center"/>
    </xf>
    <xf numFmtId="0" fontId="90" fillId="0" borderId="53" xfId="0" applyFont="1" applyFill="1" applyBorder="1" applyAlignment="1">
      <alignment vertical="center"/>
    </xf>
    <xf numFmtId="0" fontId="90" fillId="0" borderId="44" xfId="0" applyFont="1" applyFill="1" applyBorder="1" applyAlignment="1">
      <alignment vertical="center"/>
    </xf>
    <xf numFmtId="0" fontId="85" fillId="0" borderId="64" xfId="0" applyFont="1" applyFill="1" applyBorder="1" applyAlignment="1">
      <alignment horizontal="left" vertical="center" wrapText="1" indent="1"/>
    </xf>
    <xf numFmtId="0" fontId="85" fillId="0" borderId="53" xfId="0" applyFont="1" applyFill="1" applyBorder="1" applyAlignment="1">
      <alignment horizontal="left" vertical="center" wrapText="1" indent="1"/>
    </xf>
    <xf numFmtId="0" fontId="85" fillId="0" borderId="44" xfId="0" applyFont="1" applyFill="1" applyBorder="1" applyAlignment="1">
      <alignment horizontal="left" vertical="center" wrapText="1" indent="1"/>
    </xf>
    <xf numFmtId="167" fontId="117" fillId="0" borderId="0" xfId="0" applyNumberFormat="1" applyFont="1" applyFill="1" applyAlignment="1">
      <alignment horizontal="center" vertical="center" wrapText="1"/>
    </xf>
    <xf numFmtId="49" fontId="84" fillId="0" borderId="1" xfId="0" applyNumberFormat="1" applyFont="1" applyFill="1" applyBorder="1" applyAlignment="1">
      <alignment horizontal="center" vertical="center" wrapText="1"/>
    </xf>
    <xf numFmtId="49" fontId="84" fillId="0" borderId="2" xfId="0" applyNumberFormat="1" applyFont="1" applyFill="1" applyBorder="1" applyAlignment="1">
      <alignment horizontal="center" vertical="center" wrapText="1"/>
    </xf>
    <xf numFmtId="2" fontId="84" fillId="0" borderId="54" xfId="0" applyNumberFormat="1" applyFont="1" applyFill="1" applyBorder="1" applyAlignment="1">
      <alignment horizontal="center" vertical="center" wrapText="1"/>
    </xf>
    <xf numFmtId="2" fontId="84" fillId="0" borderId="51" xfId="0" applyNumberFormat="1" applyFont="1" applyFill="1" applyBorder="1" applyAlignment="1">
      <alignment horizontal="center" vertical="center" wrapText="1"/>
    </xf>
    <xf numFmtId="0" fontId="84" fillId="0" borderId="41" xfId="0" applyFont="1" applyFill="1" applyBorder="1" applyAlignment="1">
      <alignment horizontal="left" vertical="center" wrapText="1"/>
    </xf>
    <xf numFmtId="0" fontId="84" fillId="0" borderId="68" xfId="0" applyFont="1" applyFill="1" applyBorder="1" applyAlignment="1">
      <alignment horizontal="left" vertical="center" wrapText="1"/>
    </xf>
    <xf numFmtId="0" fontId="84" fillId="0" borderId="33" xfId="0" applyFont="1" applyFill="1" applyBorder="1" applyAlignment="1">
      <alignment horizontal="left" vertical="center" wrapText="1"/>
    </xf>
    <xf numFmtId="0" fontId="85" fillId="0" borderId="28" xfId="0" applyFont="1" applyFill="1" applyBorder="1" applyAlignment="1">
      <alignment horizontal="left" vertical="center" wrapText="1" indent="1"/>
    </xf>
    <xf numFmtId="0" fontId="85" fillId="0" borderId="15" xfId="0" applyFont="1" applyFill="1" applyBorder="1" applyAlignment="1">
      <alignment horizontal="left" vertical="center" wrapText="1" indent="1"/>
    </xf>
    <xf numFmtId="0" fontId="85" fillId="0" borderId="42" xfId="0" applyFont="1" applyFill="1" applyBorder="1" applyAlignment="1">
      <alignment horizontal="left" vertical="center" wrapText="1" indent="1"/>
    </xf>
    <xf numFmtId="0" fontId="122" fillId="0" borderId="0" xfId="0" applyFont="1" applyFill="1" applyBorder="1" applyAlignment="1">
      <alignment horizontal="left" vertical="center" wrapText="1"/>
    </xf>
    <xf numFmtId="0" fontId="81" fillId="0" borderId="0" xfId="0" applyFont="1" applyFill="1" applyBorder="1" applyAlignment="1">
      <alignment horizontal="left" vertical="top" wrapText="1"/>
    </xf>
    <xf numFmtId="0" fontId="84" fillId="0" borderId="34" xfId="0" applyFont="1" applyFill="1" applyBorder="1" applyAlignment="1">
      <alignment horizontal="left" vertical="center" wrapText="1"/>
    </xf>
    <xf numFmtId="0" fontId="92" fillId="0" borderId="5" xfId="0" applyFont="1" applyFill="1" applyBorder="1" applyAlignment="1">
      <alignment horizontal="center" vertical="center"/>
    </xf>
    <xf numFmtId="0" fontId="92" fillId="0" borderId="10" xfId="0" applyFont="1" applyFill="1" applyBorder="1" applyAlignment="1">
      <alignment horizontal="center" vertical="center"/>
    </xf>
    <xf numFmtId="0" fontId="92" fillId="0" borderId="37" xfId="0" applyFont="1" applyFill="1" applyBorder="1" applyAlignment="1">
      <alignment horizontal="center" vertical="center"/>
    </xf>
    <xf numFmtId="0" fontId="92" fillId="0" borderId="30" xfId="0" applyFont="1" applyFill="1" applyBorder="1" applyAlignment="1">
      <alignment horizontal="center" vertical="center"/>
    </xf>
    <xf numFmtId="0" fontId="92" fillId="0" borderId="9" xfId="0" applyFont="1" applyFill="1" applyBorder="1" applyAlignment="1">
      <alignment horizontal="center" vertical="center"/>
    </xf>
    <xf numFmtId="0" fontId="92" fillId="0" borderId="39" xfId="0" applyFont="1" applyFill="1" applyBorder="1" applyAlignment="1">
      <alignment horizontal="center" vertical="center"/>
    </xf>
    <xf numFmtId="0" fontId="84" fillId="0" borderId="55" xfId="0" applyFont="1" applyFill="1" applyBorder="1" applyAlignment="1">
      <alignment horizontal="left" vertical="center" wrapText="1"/>
    </xf>
    <xf numFmtId="0" fontId="84" fillId="0" borderId="13" xfId="0" applyFont="1" applyFill="1" applyBorder="1" applyAlignment="1">
      <alignment horizontal="left" vertical="center" wrapText="1"/>
    </xf>
    <xf numFmtId="0" fontId="84" fillId="0" borderId="40" xfId="0" applyFont="1" applyFill="1" applyBorder="1" applyAlignment="1">
      <alignment horizontal="left" vertical="center" wrapText="1"/>
    </xf>
    <xf numFmtId="0" fontId="85" fillId="0" borderId="28" xfId="0" applyFont="1" applyFill="1" applyBorder="1" applyAlignment="1">
      <alignment horizontal="left" vertical="center" wrapText="1"/>
    </xf>
    <xf numFmtId="0" fontId="85" fillId="0" borderId="15" xfId="0" applyFont="1" applyFill="1" applyBorder="1" applyAlignment="1">
      <alignment horizontal="left" vertical="center" wrapText="1"/>
    </xf>
    <xf numFmtId="0" fontId="85" fillId="0" borderId="42" xfId="0" applyFont="1" applyFill="1" applyBorder="1" applyAlignment="1">
      <alignment horizontal="left" vertical="center" wrapText="1"/>
    </xf>
    <xf numFmtId="0" fontId="84" fillId="0" borderId="18" xfId="0" applyFont="1" applyFill="1" applyBorder="1" applyAlignment="1">
      <alignment horizontal="left" vertical="center" wrapText="1"/>
    </xf>
    <xf numFmtId="0" fontId="84" fillId="0" borderId="17" xfId="0" applyFont="1" applyFill="1" applyBorder="1" applyAlignment="1">
      <alignment horizontal="left" vertical="center" wrapText="1"/>
    </xf>
    <xf numFmtId="0" fontId="118" fillId="0" borderId="67" xfId="0" applyFont="1" applyFill="1" applyBorder="1" applyAlignment="1">
      <alignment horizontal="left" vertical="center" wrapText="1"/>
    </xf>
    <xf numFmtId="0" fontId="118" fillId="0" borderId="66" xfId="0" applyFont="1" applyFill="1" applyBorder="1" applyAlignment="1">
      <alignment horizontal="left" vertical="center" wrapText="1"/>
    </xf>
    <xf numFmtId="0" fontId="119" fillId="0" borderId="10" xfId="0" applyFont="1" applyFill="1" applyBorder="1" applyAlignment="1">
      <alignment horizontal="left" vertical="center" wrapText="1"/>
    </xf>
    <xf numFmtId="0" fontId="84" fillId="0" borderId="1" xfId="0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/>
    </xf>
    <xf numFmtId="2" fontId="84" fillId="0" borderId="86" xfId="0" applyNumberFormat="1" applyFont="1" applyFill="1" applyBorder="1" applyAlignment="1">
      <alignment horizontal="center" vertical="center" wrapText="1"/>
    </xf>
    <xf numFmtId="2" fontId="84" fillId="0" borderId="70" xfId="0" applyNumberFormat="1" applyFont="1" applyFill="1" applyBorder="1" applyAlignment="1">
      <alignment horizontal="center" vertical="center" wrapText="1"/>
    </xf>
    <xf numFmtId="0" fontId="84" fillId="0" borderId="2" xfId="0" applyFont="1" applyFill="1" applyBorder="1" applyAlignment="1">
      <alignment horizontal="center" vertical="center"/>
    </xf>
    <xf numFmtId="0" fontId="90" fillId="0" borderId="28" xfId="0" applyFont="1" applyFill="1" applyBorder="1" applyAlignment="1">
      <alignment horizontal="left" vertical="center" wrapText="1" indent="4"/>
    </xf>
    <xf numFmtId="0" fontId="90" fillId="0" borderId="15" xfId="0" applyFont="1" applyFill="1" applyBorder="1" applyAlignment="1">
      <alignment horizontal="left" vertical="center" wrapText="1" indent="4"/>
    </xf>
    <xf numFmtId="0" fontId="90" fillId="0" borderId="42" xfId="0" applyFont="1" applyFill="1" applyBorder="1" applyAlignment="1">
      <alignment horizontal="left" vertical="center" wrapText="1" indent="4"/>
    </xf>
    <xf numFmtId="49" fontId="90" fillId="0" borderId="28" xfId="0" applyNumberFormat="1" applyFont="1" applyFill="1" applyBorder="1" applyAlignment="1">
      <alignment horizontal="left" vertical="center" wrapText="1" indent="4"/>
    </xf>
    <xf numFmtId="49" fontId="90" fillId="0" borderId="15" xfId="0" applyNumberFormat="1" applyFont="1" applyFill="1" applyBorder="1" applyAlignment="1">
      <alignment horizontal="left" vertical="center" wrapText="1" indent="4"/>
    </xf>
    <xf numFmtId="49" fontId="90" fillId="0" borderId="42" xfId="0" applyNumberFormat="1" applyFont="1" applyFill="1" applyBorder="1" applyAlignment="1">
      <alignment horizontal="left" vertical="center" wrapText="1" indent="4"/>
    </xf>
    <xf numFmtId="0" fontId="84" fillId="0" borderId="28" xfId="0" applyFont="1" applyFill="1" applyBorder="1" applyAlignment="1">
      <alignment horizontal="left" vertical="center" wrapText="1"/>
    </xf>
    <xf numFmtId="0" fontId="84" fillId="0" borderId="15" xfId="0" applyFont="1" applyFill="1" applyBorder="1" applyAlignment="1">
      <alignment horizontal="left" vertical="center" wrapText="1"/>
    </xf>
    <xf numFmtId="0" fontId="84" fillId="0" borderId="42" xfId="0" applyFont="1" applyFill="1" applyBorder="1" applyAlignment="1">
      <alignment horizontal="left" vertical="center" wrapText="1"/>
    </xf>
    <xf numFmtId="0" fontId="85" fillId="0" borderId="10" xfId="0" applyFont="1" applyFill="1" applyBorder="1" applyAlignment="1">
      <alignment horizontal="left" vertical="center" wrapText="1"/>
    </xf>
    <xf numFmtId="0" fontId="85" fillId="0" borderId="0" xfId="0" applyFont="1" applyFill="1" applyBorder="1" applyAlignment="1">
      <alignment horizontal="left" vertical="center" wrapText="1"/>
    </xf>
    <xf numFmtId="0" fontId="84" fillId="0" borderId="64" xfId="0" applyFont="1" applyFill="1" applyBorder="1" applyAlignment="1">
      <alignment horizontal="left" vertical="center" wrapText="1"/>
    </xf>
    <xf numFmtId="0" fontId="84" fillId="0" borderId="53" xfId="0" applyFont="1" applyFill="1" applyBorder="1" applyAlignment="1">
      <alignment horizontal="left" vertical="center" wrapText="1"/>
    </xf>
    <xf numFmtId="0" fontId="84" fillId="0" borderId="44" xfId="0" applyFont="1" applyFill="1" applyBorder="1" applyAlignment="1">
      <alignment horizontal="left" vertical="center" wrapText="1"/>
    </xf>
    <xf numFmtId="0" fontId="79" fillId="0" borderId="0" xfId="0" applyFont="1" applyFill="1" applyBorder="1" applyAlignment="1">
      <alignment horizontal="center" wrapText="1"/>
    </xf>
    <xf numFmtId="0" fontId="73" fillId="0" borderId="1" xfId="0" applyFont="1" applyFill="1" applyBorder="1" applyAlignment="1">
      <alignment horizontal="center" vertical="center"/>
    </xf>
    <xf numFmtId="0" fontId="150" fillId="0" borderId="2" xfId="0" applyFont="1" applyFill="1" applyBorder="1" applyAlignment="1">
      <alignment horizontal="center" vertical="center"/>
    </xf>
    <xf numFmtId="0" fontId="73" fillId="0" borderId="1" xfId="0" applyFont="1" applyFill="1" applyBorder="1" applyAlignment="1">
      <alignment horizontal="center" vertical="center" wrapText="1"/>
    </xf>
    <xf numFmtId="0" fontId="73" fillId="0" borderId="2" xfId="0" applyFont="1" applyFill="1" applyBorder="1" applyAlignment="1">
      <alignment horizontal="center" vertical="center" wrapText="1"/>
    </xf>
    <xf numFmtId="0" fontId="73" fillId="0" borderId="54" xfId="0" applyFont="1" applyFill="1" applyBorder="1" applyAlignment="1">
      <alignment horizontal="center" vertical="center"/>
    </xf>
    <xf numFmtId="0" fontId="73" fillId="0" borderId="49" xfId="0" applyFont="1" applyFill="1" applyBorder="1" applyAlignment="1">
      <alignment horizontal="center" vertical="center"/>
    </xf>
    <xf numFmtId="0" fontId="73" fillId="0" borderId="51" xfId="0" applyFont="1" applyFill="1" applyBorder="1" applyAlignment="1">
      <alignment horizontal="center" vertical="center"/>
    </xf>
    <xf numFmtId="0" fontId="70" fillId="0" borderId="10" xfId="0" applyFont="1" applyFill="1" applyBorder="1" applyAlignment="1">
      <alignment horizontal="left" vertical="center" wrapText="1"/>
    </xf>
    <xf numFmtId="0" fontId="79" fillId="0" borderId="0" xfId="0" applyFont="1" applyFill="1" applyBorder="1" applyAlignment="1">
      <alignment horizontal="center" vertical="top"/>
    </xf>
    <xf numFmtId="49" fontId="92" fillId="0" borderId="54" xfId="0" applyNumberFormat="1" applyFont="1" applyFill="1" applyBorder="1" applyAlignment="1">
      <alignment horizontal="center" vertical="center" wrapText="1"/>
    </xf>
    <xf numFmtId="49" fontId="92" fillId="0" borderId="49" xfId="0" applyNumberFormat="1" applyFont="1" applyFill="1" applyBorder="1" applyAlignment="1">
      <alignment horizontal="center" vertical="center" wrapText="1"/>
    </xf>
    <xf numFmtId="49" fontId="92" fillId="0" borderId="51" xfId="0" applyNumberFormat="1" applyFont="1" applyFill="1" applyBorder="1" applyAlignment="1">
      <alignment horizontal="center" vertical="center" wrapText="1"/>
    </xf>
    <xf numFmtId="0" fontId="109" fillId="0" borderId="0" xfId="0" applyFont="1" applyFill="1" applyBorder="1" applyAlignment="1">
      <alignment horizontal="center" vertical="justify"/>
    </xf>
    <xf numFmtId="0" fontId="87" fillId="0" borderId="55" xfId="0" applyFont="1" applyFill="1" applyBorder="1" applyAlignment="1">
      <alignment horizontal="center" vertical="top" wrapText="1"/>
    </xf>
    <xf numFmtId="0" fontId="87" fillId="0" borderId="28" xfId="0" applyFont="1" applyFill="1" applyBorder="1" applyAlignment="1">
      <alignment horizontal="center" vertical="top" wrapText="1"/>
    </xf>
    <xf numFmtId="0" fontId="87" fillId="0" borderId="64" xfId="0" applyFont="1" applyFill="1" applyBorder="1" applyAlignment="1">
      <alignment horizontal="center" vertical="top" wrapText="1"/>
    </xf>
    <xf numFmtId="0" fontId="153" fillId="0" borderId="26" xfId="0" applyFont="1" applyFill="1" applyBorder="1" applyAlignment="1">
      <alignment horizontal="center" vertical="center" wrapText="1"/>
    </xf>
    <xf numFmtId="0" fontId="153" fillId="0" borderId="62" xfId="0" applyFont="1" applyFill="1" applyBorder="1" applyAlignment="1">
      <alignment horizontal="center" vertical="center" wrapText="1"/>
    </xf>
    <xf numFmtId="0" fontId="153" fillId="0" borderId="27" xfId="0" applyFont="1" applyFill="1" applyBorder="1" applyAlignment="1">
      <alignment horizontal="center" vertical="center" wrapText="1"/>
    </xf>
    <xf numFmtId="0" fontId="153" fillId="0" borderId="71" xfId="0" applyFont="1" applyFill="1" applyBorder="1" applyAlignment="1">
      <alignment horizontal="center" vertical="center" wrapText="1"/>
    </xf>
    <xf numFmtId="0" fontId="103" fillId="0" borderId="41" xfId="0" applyFont="1" applyFill="1" applyBorder="1" applyAlignment="1">
      <alignment horizontal="center" vertical="center" wrapText="1"/>
    </xf>
    <xf numFmtId="0" fontId="103" fillId="0" borderId="43" xfId="0" applyFont="1" applyFill="1" applyBorder="1" applyAlignment="1">
      <alignment horizontal="center" vertical="center" wrapText="1"/>
    </xf>
    <xf numFmtId="0" fontId="103" fillId="0" borderId="68" xfId="0" applyFont="1" applyFill="1" applyBorder="1" applyAlignment="1">
      <alignment horizontal="center" vertical="center" wrapText="1"/>
    </xf>
    <xf numFmtId="0" fontId="103" fillId="0" borderId="63" xfId="0" applyFont="1" applyFill="1" applyBorder="1" applyAlignment="1">
      <alignment horizontal="center" vertical="center" wrapText="1"/>
    </xf>
    <xf numFmtId="0" fontId="103" fillId="0" borderId="33" xfId="0" applyFont="1" applyFill="1" applyBorder="1" applyAlignment="1">
      <alignment horizontal="center" vertical="center" wrapText="1"/>
    </xf>
    <xf numFmtId="0" fontId="103" fillId="0" borderId="66" xfId="0" applyFont="1" applyFill="1" applyBorder="1" applyAlignment="1">
      <alignment horizontal="center" vertical="center" wrapText="1"/>
    </xf>
    <xf numFmtId="0" fontId="103" fillId="0" borderId="11" xfId="0" applyFont="1" applyFill="1" applyBorder="1" applyAlignment="1">
      <alignment horizontal="center" vertical="center" wrapText="1"/>
    </xf>
    <xf numFmtId="0" fontId="103" fillId="0" borderId="58" xfId="0" applyFont="1" applyFill="1" applyBorder="1" applyAlignment="1">
      <alignment horizontal="center" vertical="center" wrapText="1"/>
    </xf>
    <xf numFmtId="0" fontId="103" fillId="0" borderId="56" xfId="0" applyFont="1" applyFill="1" applyBorder="1" applyAlignment="1">
      <alignment horizontal="center" vertical="center" wrapText="1"/>
    </xf>
    <xf numFmtId="0" fontId="103" fillId="0" borderId="34" xfId="0" applyFont="1" applyFill="1" applyBorder="1" applyAlignment="1">
      <alignment horizontal="center" vertical="center" wrapText="1"/>
    </xf>
    <xf numFmtId="0" fontId="103" fillId="0" borderId="67" xfId="0" applyFont="1" applyFill="1" applyBorder="1" applyAlignment="1">
      <alignment horizontal="center" vertical="center" wrapText="1"/>
    </xf>
    <xf numFmtId="0" fontId="109" fillId="0" borderId="0" xfId="0" applyFont="1" applyFill="1" applyBorder="1" applyAlignment="1">
      <alignment horizontal="center"/>
    </xf>
    <xf numFmtId="49" fontId="92" fillId="0" borderId="10" xfId="0" applyNumberFormat="1" applyFont="1" applyFill="1" applyBorder="1" applyAlignment="1">
      <alignment horizontal="center" vertical="center" wrapText="1"/>
    </xf>
    <xf numFmtId="167" fontId="218" fillId="0" borderId="0" xfId="0" applyNumberFormat="1" applyFont="1" applyFill="1" applyBorder="1" applyAlignment="1">
      <alignment horizontal="center" wrapText="1"/>
    </xf>
    <xf numFmtId="0" fontId="93" fillId="0" borderId="0" xfId="0" applyFont="1" applyFill="1" applyBorder="1" applyAlignment="1">
      <alignment horizontal="left" vertical="center" wrapText="1"/>
    </xf>
    <xf numFmtId="0" fontId="81" fillId="0" borderId="0" xfId="0" applyFont="1" applyFill="1" applyBorder="1" applyAlignment="1">
      <alignment horizontal="left" vertical="center" wrapText="1"/>
    </xf>
    <xf numFmtId="0" fontId="73" fillId="0" borderId="3" xfId="0" applyFont="1" applyFill="1" applyBorder="1" applyAlignment="1">
      <alignment horizontal="center" vertical="center"/>
    </xf>
    <xf numFmtId="0" fontId="73" fillId="0" borderId="38" xfId="0" applyFont="1" applyFill="1" applyBorder="1" applyAlignment="1">
      <alignment horizontal="center" vertical="center"/>
    </xf>
    <xf numFmtId="2" fontId="73" fillId="0" borderId="54" xfId="0" applyNumberFormat="1" applyFont="1" applyFill="1" applyBorder="1" applyAlignment="1">
      <alignment horizontal="center" vertical="center"/>
    </xf>
    <xf numFmtId="2" fontId="73" fillId="0" borderId="49" xfId="0" applyNumberFormat="1" applyFont="1" applyFill="1" applyBorder="1" applyAlignment="1">
      <alignment horizontal="center" vertical="center"/>
    </xf>
    <xf numFmtId="0" fontId="70" fillId="0" borderId="10" xfId="0" applyFont="1" applyFill="1" applyBorder="1" applyAlignment="1">
      <alignment horizontal="left" wrapText="1"/>
    </xf>
    <xf numFmtId="0" fontId="86" fillId="0" borderId="0" xfId="0" applyFont="1" applyFill="1" applyBorder="1" applyAlignment="1">
      <alignment horizontal="left" vertical="center" wrapText="1"/>
    </xf>
    <xf numFmtId="0" fontId="102" fillId="0" borderId="0" xfId="0" applyFont="1" applyFill="1" applyBorder="1" applyAlignment="1">
      <alignment horizontal="center" vertical="center" wrapText="1"/>
    </xf>
    <xf numFmtId="0" fontId="93" fillId="0" borderId="10" xfId="0" applyFont="1" applyFill="1" applyBorder="1" applyAlignment="1">
      <alignment horizontal="left" vertical="top" wrapText="1"/>
    </xf>
    <xf numFmtId="0" fontId="102" fillId="0" borderId="0" xfId="0" applyFont="1" applyFill="1" applyBorder="1" applyAlignment="1">
      <alignment horizontal="center" vertical="top" wrapText="1"/>
    </xf>
    <xf numFmtId="0" fontId="92" fillId="0" borderId="26" xfId="0" applyFont="1" applyFill="1" applyBorder="1" applyAlignment="1">
      <alignment horizontal="center" vertical="center" wrapText="1"/>
    </xf>
    <xf numFmtId="0" fontId="92" fillId="0" borderId="27" xfId="0" applyFont="1" applyFill="1" applyBorder="1" applyAlignment="1">
      <alignment horizontal="center" vertical="center" wrapText="1"/>
    </xf>
    <xf numFmtId="0" fontId="87" fillId="0" borderId="16" xfId="0" applyFont="1" applyFill="1" applyBorder="1" applyAlignment="1">
      <alignment horizontal="center" vertical="center" wrapText="1"/>
    </xf>
    <xf numFmtId="0" fontId="87" fillId="0" borderId="17" xfId="0" applyFont="1" applyFill="1" applyBorder="1" applyAlignment="1">
      <alignment horizontal="center" vertical="center" wrapText="1"/>
    </xf>
    <xf numFmtId="0" fontId="87" fillId="0" borderId="43" xfId="0" applyFont="1" applyFill="1" applyBorder="1" applyAlignment="1">
      <alignment horizontal="center" vertical="center" wrapText="1"/>
    </xf>
    <xf numFmtId="0" fontId="87" fillId="0" borderId="66" xfId="0" applyFont="1" applyFill="1" applyBorder="1" applyAlignment="1">
      <alignment horizontal="center" vertical="center" wrapText="1"/>
    </xf>
    <xf numFmtId="0" fontId="109" fillId="0" borderId="0" xfId="0" applyFont="1" applyFill="1" applyAlignment="1">
      <alignment horizontal="center" vertical="center"/>
    </xf>
    <xf numFmtId="0" fontId="109" fillId="0" borderId="1" xfId="0" applyFont="1" applyFill="1" applyBorder="1" applyAlignment="1">
      <alignment horizontal="center" vertical="center" wrapText="1"/>
    </xf>
    <xf numFmtId="0" fontId="109" fillId="0" borderId="2" xfId="0" applyFont="1" applyFill="1" applyBorder="1" applyAlignment="1">
      <alignment horizontal="center" vertical="center" wrapText="1"/>
    </xf>
    <xf numFmtId="0" fontId="109" fillId="0" borderId="54" xfId="0" applyFont="1" applyFill="1" applyBorder="1" applyAlignment="1">
      <alignment horizontal="center" vertical="center" wrapText="1"/>
    </xf>
    <xf numFmtId="0" fontId="109" fillId="0" borderId="51" xfId="0" applyFont="1" applyFill="1" applyBorder="1" applyAlignment="1">
      <alignment horizontal="center" vertical="center" wrapText="1"/>
    </xf>
    <xf numFmtId="0" fontId="93" fillId="0" borderId="50" xfId="0" applyFont="1" applyFill="1" applyBorder="1" applyAlignment="1">
      <alignment horizontal="center" vertical="center" wrapText="1"/>
    </xf>
    <xf numFmtId="0" fontId="93" fillId="0" borderId="49" xfId="0" applyFont="1" applyFill="1" applyBorder="1" applyAlignment="1">
      <alignment horizontal="center" vertical="center" wrapText="1"/>
    </xf>
    <xf numFmtId="0" fontId="93" fillId="0" borderId="54" xfId="0" applyFont="1" applyFill="1" applyBorder="1" applyAlignment="1">
      <alignment horizontal="center" vertical="center" wrapText="1"/>
    </xf>
    <xf numFmtId="0" fontId="93" fillId="0" borderId="71" xfId="0" applyFont="1" applyFill="1" applyBorder="1" applyAlignment="1">
      <alignment horizontal="center" vertical="center" wrapText="1"/>
    </xf>
    <xf numFmtId="0" fontId="93" fillId="0" borderId="51" xfId="0" applyFont="1" applyFill="1" applyBorder="1" applyAlignment="1">
      <alignment horizontal="center" vertical="center" wrapText="1"/>
    </xf>
    <xf numFmtId="49" fontId="93" fillId="0" borderId="54" xfId="0" applyNumberFormat="1" applyFont="1" applyFill="1" applyBorder="1" applyAlignment="1">
      <alignment horizontal="center" vertical="center" wrapText="1"/>
    </xf>
    <xf numFmtId="49" fontId="93" fillId="0" borderId="49" xfId="0" applyNumberFormat="1" applyFont="1" applyFill="1" applyBorder="1" applyAlignment="1">
      <alignment horizontal="center" vertical="center" wrapText="1"/>
    </xf>
    <xf numFmtId="49" fontId="93" fillId="0" borderId="51" xfId="0" applyNumberFormat="1" applyFont="1" applyFill="1" applyBorder="1" applyAlignment="1">
      <alignment horizontal="center" vertical="center" wrapText="1"/>
    </xf>
    <xf numFmtId="2" fontId="93" fillId="0" borderId="54" xfId="0" applyNumberFormat="1" applyFont="1" applyFill="1" applyBorder="1" applyAlignment="1">
      <alignment horizontal="center" vertical="center" wrapText="1"/>
    </xf>
    <xf numFmtId="2" fontId="93" fillId="0" borderId="49" xfId="0" applyNumberFormat="1" applyFont="1" applyFill="1" applyBorder="1" applyAlignment="1">
      <alignment horizontal="center" vertical="center" wrapText="1"/>
    </xf>
    <xf numFmtId="2" fontId="93" fillId="0" borderId="51" xfId="0" applyNumberFormat="1" applyFont="1" applyFill="1" applyBorder="1" applyAlignment="1">
      <alignment horizontal="center" vertical="center" wrapText="1"/>
    </xf>
    <xf numFmtId="0" fontId="93" fillId="0" borderId="0" xfId="0" applyFont="1" applyFill="1" applyBorder="1" applyAlignment="1">
      <alignment horizontal="center" vertical="center" wrapText="1"/>
    </xf>
    <xf numFmtId="0" fontId="94" fillId="0" borderId="0" xfId="0" applyNumberFormat="1" applyFont="1" applyFill="1" applyBorder="1" applyAlignment="1">
      <alignment horizontal="center" vertical="top" wrapText="1"/>
    </xf>
    <xf numFmtId="0" fontId="94" fillId="0" borderId="5" xfId="0" applyFont="1" applyFill="1" applyBorder="1" applyAlignment="1">
      <alignment horizontal="center" vertical="center" wrapText="1"/>
    </xf>
    <xf numFmtId="0" fontId="94" fillId="0" borderId="10" xfId="0" applyFont="1" applyFill="1" applyBorder="1" applyAlignment="1">
      <alignment horizontal="center" vertical="center" wrapText="1"/>
    </xf>
    <xf numFmtId="0" fontId="94" fillId="0" borderId="37" xfId="0" applyFont="1" applyFill="1" applyBorder="1" applyAlignment="1">
      <alignment horizontal="center" vertical="center" wrapText="1"/>
    </xf>
    <xf numFmtId="0" fontId="94" fillId="0" borderId="4" xfId="0" applyFont="1" applyFill="1" applyBorder="1" applyAlignment="1">
      <alignment horizontal="center" vertical="center" wrapText="1"/>
    </xf>
    <xf numFmtId="0" fontId="94" fillId="0" borderId="0" xfId="0" applyFont="1" applyFill="1" applyBorder="1" applyAlignment="1">
      <alignment horizontal="center" vertical="center" wrapText="1"/>
    </xf>
    <xf numFmtId="0" fontId="94" fillId="0" borderId="38" xfId="0" applyFont="1" applyFill="1" applyBorder="1" applyAlignment="1">
      <alignment horizontal="center" vertical="center" wrapText="1"/>
    </xf>
    <xf numFmtId="0" fontId="94" fillId="0" borderId="30" xfId="0" applyFont="1" applyFill="1" applyBorder="1" applyAlignment="1">
      <alignment horizontal="center" vertical="center" wrapText="1"/>
    </xf>
    <xf numFmtId="0" fontId="94" fillId="0" borderId="9" xfId="0" applyFont="1" applyFill="1" applyBorder="1" applyAlignment="1">
      <alignment horizontal="center" vertical="center" wrapText="1"/>
    </xf>
    <xf numFmtId="0" fontId="94" fillId="0" borderId="39" xfId="0" applyFont="1" applyFill="1" applyBorder="1" applyAlignment="1">
      <alignment horizontal="center" vertical="center" wrapText="1"/>
    </xf>
    <xf numFmtId="0" fontId="94" fillId="0" borderId="54" xfId="0" applyNumberFormat="1" applyFont="1" applyFill="1" applyBorder="1" applyAlignment="1">
      <alignment horizontal="center" vertical="center" wrapText="1"/>
    </xf>
    <xf numFmtId="0" fontId="94" fillId="0" borderId="49" xfId="0" applyNumberFormat="1" applyFont="1" applyFill="1" applyBorder="1" applyAlignment="1">
      <alignment horizontal="center" vertical="center" wrapText="1"/>
    </xf>
    <xf numFmtId="0" fontId="94" fillId="0" borderId="51" xfId="0" applyNumberFormat="1" applyFont="1" applyFill="1" applyBorder="1" applyAlignment="1">
      <alignment horizontal="center" vertical="center" wrapText="1"/>
    </xf>
    <xf numFmtId="0" fontId="94" fillId="0" borderId="11" xfId="0" applyFont="1" applyFill="1" applyBorder="1" applyAlignment="1">
      <alignment horizontal="center" vertical="center" wrapText="1"/>
    </xf>
    <xf numFmtId="0" fontId="94" fillId="0" borderId="58" xfId="0" applyFont="1" applyFill="1" applyBorder="1" applyAlignment="1">
      <alignment horizontal="center" vertical="center" wrapText="1"/>
    </xf>
    <xf numFmtId="0" fontId="94" fillId="0" borderId="52" xfId="0" applyFont="1" applyFill="1" applyBorder="1" applyAlignment="1">
      <alignment horizontal="center" vertical="center" wrapText="1"/>
    </xf>
    <xf numFmtId="0" fontId="94" fillId="0" borderId="45" xfId="0" applyFont="1" applyFill="1" applyBorder="1" applyAlignment="1">
      <alignment horizontal="center" vertical="center" wrapText="1"/>
    </xf>
    <xf numFmtId="0" fontId="94" fillId="0" borderId="60" xfId="0" applyFont="1" applyFill="1" applyBorder="1" applyAlignment="1">
      <alignment horizontal="center" vertical="center" wrapText="1"/>
    </xf>
    <xf numFmtId="0" fontId="94" fillId="0" borderId="25" xfId="0" applyFont="1" applyFill="1" applyBorder="1" applyAlignment="1">
      <alignment horizontal="center" vertical="center" wrapText="1"/>
    </xf>
    <xf numFmtId="0" fontId="94" fillId="0" borderId="11" xfId="0" applyFont="1" applyFill="1" applyBorder="1" applyAlignment="1">
      <alignment horizontal="center" vertical="center"/>
    </xf>
    <xf numFmtId="0" fontId="94" fillId="0" borderId="58" xfId="0" applyFont="1" applyFill="1" applyBorder="1" applyAlignment="1">
      <alignment horizontal="center" vertical="center"/>
    </xf>
    <xf numFmtId="0" fontId="94" fillId="0" borderId="56" xfId="0" applyFont="1" applyFill="1" applyBorder="1" applyAlignment="1">
      <alignment horizontal="center" vertical="center"/>
    </xf>
    <xf numFmtId="0" fontId="94" fillId="0" borderId="64" xfId="0" applyFont="1" applyFill="1" applyBorder="1" applyAlignment="1">
      <alignment horizontal="center" vertical="center"/>
    </xf>
    <xf numFmtId="0" fontId="94" fillId="0" borderId="53" xfId="0" applyFont="1" applyFill="1" applyBorder="1" applyAlignment="1">
      <alignment horizontal="center" vertical="center"/>
    </xf>
    <xf numFmtId="0" fontId="94" fillId="0" borderId="72" xfId="0" applyFont="1" applyFill="1" applyBorder="1" applyAlignment="1">
      <alignment horizontal="center" vertical="center"/>
    </xf>
    <xf numFmtId="0" fontId="94" fillId="0" borderId="72" xfId="0" applyFont="1" applyFill="1" applyBorder="1" applyAlignment="1">
      <alignment horizontal="center" vertical="center" wrapText="1"/>
    </xf>
    <xf numFmtId="0" fontId="94" fillId="0" borderId="44" xfId="0" applyFont="1" applyFill="1" applyBorder="1" applyAlignment="1">
      <alignment horizontal="center" vertical="center"/>
    </xf>
    <xf numFmtId="49" fontId="93" fillId="0" borderId="26" xfId="0" applyNumberFormat="1" applyFont="1" applyFill="1" applyBorder="1" applyAlignment="1">
      <alignment horizontal="center" vertical="center" wrapText="1"/>
    </xf>
    <xf numFmtId="49" fontId="93" fillId="0" borderId="62" xfId="0" applyNumberFormat="1" applyFont="1" applyFill="1" applyBorder="1" applyAlignment="1">
      <alignment horizontal="center" vertical="center" wrapText="1"/>
    </xf>
    <xf numFmtId="49" fontId="93" fillId="0" borderId="27" xfId="0" applyNumberFormat="1" applyFont="1" applyFill="1" applyBorder="1" applyAlignment="1">
      <alignment horizontal="center" vertical="center" wrapText="1"/>
    </xf>
    <xf numFmtId="2" fontId="93" fillId="0" borderId="50" xfId="0" applyNumberFormat="1" applyFont="1" applyFill="1" applyBorder="1" applyAlignment="1">
      <alignment horizontal="center" vertical="center" wrapText="1"/>
    </xf>
    <xf numFmtId="0" fontId="93" fillId="0" borderId="0" xfId="0" applyFont="1" applyFill="1" applyBorder="1" applyAlignment="1">
      <alignment horizontal="center" vertical="top" wrapText="1"/>
    </xf>
    <xf numFmtId="0" fontId="94" fillId="0" borderId="9" xfId="0" applyNumberFormat="1" applyFont="1" applyFill="1" applyBorder="1" applyAlignment="1">
      <alignment horizontal="center" vertical="top" wrapText="1"/>
    </xf>
    <xf numFmtId="0" fontId="94" fillId="0" borderId="55" xfId="0" applyFont="1" applyFill="1" applyBorder="1" applyAlignment="1">
      <alignment horizontal="center" vertical="center"/>
    </xf>
    <xf numFmtId="0" fontId="94" fillId="0" borderId="13" xfId="0" applyFont="1" applyFill="1" applyBorder="1" applyAlignment="1">
      <alignment horizontal="center" vertical="center"/>
    </xf>
    <xf numFmtId="0" fontId="94" fillId="0" borderId="40" xfId="0" applyFont="1" applyFill="1" applyBorder="1" applyAlignment="1">
      <alignment horizontal="center" vertical="center"/>
    </xf>
    <xf numFmtId="0" fontId="94" fillId="0" borderId="67" xfId="0" applyFont="1" applyFill="1" applyBorder="1" applyAlignment="1">
      <alignment horizontal="center" vertical="center"/>
    </xf>
    <xf numFmtId="0" fontId="94" fillId="0" borderId="53" xfId="0" applyFont="1" applyFill="1" applyBorder="1" applyAlignment="1">
      <alignment horizontal="center" vertical="center" wrapText="1"/>
    </xf>
    <xf numFmtId="0" fontId="94" fillId="0" borderId="44" xfId="0" applyFont="1" applyFill="1" applyBorder="1" applyAlignment="1">
      <alignment horizontal="center" vertical="center" wrapText="1"/>
    </xf>
    <xf numFmtId="2" fontId="93" fillId="0" borderId="55" xfId="0" applyNumberFormat="1" applyFont="1" applyFill="1" applyBorder="1" applyAlignment="1">
      <alignment horizontal="center" vertical="center" wrapText="1"/>
    </xf>
    <xf numFmtId="2" fontId="93" fillId="0" borderId="13" xfId="0" applyNumberFormat="1" applyFont="1" applyFill="1" applyBorder="1" applyAlignment="1">
      <alignment horizontal="center" vertical="center" wrapText="1"/>
    </xf>
    <xf numFmtId="2" fontId="93" fillId="0" borderId="59" xfId="0" applyNumberFormat="1" applyFont="1" applyFill="1" applyBorder="1" applyAlignment="1">
      <alignment horizontal="center" vertical="center" wrapText="1"/>
    </xf>
    <xf numFmtId="49" fontId="93" fillId="0" borderId="5" xfId="0" applyNumberFormat="1" applyFont="1" applyFill="1" applyBorder="1" applyAlignment="1">
      <alignment horizontal="center" vertical="center" wrapText="1"/>
    </xf>
    <xf numFmtId="49" fontId="93" fillId="0" borderId="10" xfId="0" applyNumberFormat="1" applyFont="1" applyFill="1" applyBorder="1" applyAlignment="1">
      <alignment horizontal="center" vertical="center" wrapText="1"/>
    </xf>
    <xf numFmtId="49" fontId="93" fillId="0" borderId="37" xfId="0" applyNumberFormat="1" applyFont="1" applyFill="1" applyBorder="1" applyAlignment="1">
      <alignment horizontal="center" vertical="center" wrapText="1"/>
    </xf>
    <xf numFmtId="2" fontId="93" fillId="0" borderId="5" xfId="0" applyNumberFormat="1" applyFont="1" applyFill="1" applyBorder="1" applyAlignment="1">
      <alignment horizontal="center" vertical="center" wrapText="1"/>
    </xf>
    <xf numFmtId="2" fontId="93" fillId="0" borderId="10" xfId="0" applyNumberFormat="1" applyFont="1" applyFill="1" applyBorder="1" applyAlignment="1">
      <alignment horizontal="center" vertical="center" wrapText="1"/>
    </xf>
    <xf numFmtId="2" fontId="93" fillId="0" borderId="37" xfId="0" applyNumberFormat="1" applyFont="1" applyFill="1" applyBorder="1" applyAlignment="1">
      <alignment horizontal="center" vertical="center" wrapText="1"/>
    </xf>
    <xf numFmtId="0" fontId="93" fillId="0" borderId="5" xfId="0" applyFont="1" applyFill="1" applyBorder="1" applyAlignment="1">
      <alignment horizontal="center" vertical="center" wrapText="1"/>
    </xf>
    <xf numFmtId="0" fontId="93" fillId="0" borderId="10" xfId="0" applyFont="1" applyFill="1" applyBorder="1" applyAlignment="1">
      <alignment horizontal="center" vertical="center" wrapText="1"/>
    </xf>
    <xf numFmtId="0" fontId="93" fillId="0" borderId="37" xfId="0" applyFont="1" applyFill="1" applyBorder="1" applyAlignment="1">
      <alignment horizontal="center" vertical="center" wrapText="1"/>
    </xf>
    <xf numFmtId="0" fontId="93" fillId="0" borderId="0" xfId="0" applyFont="1" applyFill="1" applyBorder="1" applyAlignment="1">
      <alignment horizontal="center"/>
    </xf>
    <xf numFmtId="0" fontId="222" fillId="0" borderId="0" xfId="0" applyFont="1" applyFill="1" applyBorder="1" applyAlignment="1">
      <alignment horizontal="center" vertical="center"/>
    </xf>
    <xf numFmtId="1" fontId="94" fillId="0" borderId="86" xfId="0" applyNumberFormat="1" applyFont="1" applyFill="1" applyBorder="1" applyAlignment="1">
      <alignment horizontal="center" vertical="center"/>
    </xf>
    <xf numFmtId="1" fontId="94" fillId="0" borderId="6" xfId="0" applyNumberFormat="1" applyFont="1" applyFill="1" applyBorder="1" applyAlignment="1">
      <alignment horizontal="center" vertical="center"/>
    </xf>
    <xf numFmtId="1" fontId="94" fillId="0" borderId="73" xfId="0" applyNumberFormat="1" applyFont="1" applyFill="1" applyBorder="1" applyAlignment="1">
      <alignment horizontal="center" vertical="center"/>
    </xf>
    <xf numFmtId="1" fontId="94" fillId="0" borderId="37" xfId="0" applyNumberFormat="1" applyFont="1" applyFill="1" applyBorder="1" applyAlignment="1">
      <alignment horizontal="center" vertical="center"/>
    </xf>
    <xf numFmtId="1" fontId="94" fillId="0" borderId="38" xfId="0" applyNumberFormat="1" applyFont="1" applyFill="1" applyBorder="1" applyAlignment="1">
      <alignment horizontal="center" vertical="center"/>
    </xf>
    <xf numFmtId="1" fontId="94" fillId="0" borderId="39" xfId="0" applyNumberFormat="1" applyFont="1" applyFill="1" applyBorder="1" applyAlignment="1">
      <alignment horizontal="center" vertical="center"/>
    </xf>
    <xf numFmtId="0" fontId="93" fillId="0" borderId="35" xfId="0" applyFont="1" applyFill="1" applyBorder="1" applyAlignment="1">
      <alignment horizontal="center" vertical="center"/>
    </xf>
    <xf numFmtId="0" fontId="93" fillId="0" borderId="30" xfId="0" applyFont="1" applyFill="1" applyBorder="1" applyAlignment="1">
      <alignment horizontal="center" vertical="center"/>
    </xf>
    <xf numFmtId="0" fontId="93" fillId="0" borderId="60" xfId="0" applyFont="1" applyFill="1" applyBorder="1" applyAlignment="1">
      <alignment horizontal="center" vertical="center"/>
    </xf>
    <xf numFmtId="0" fontId="93" fillId="0" borderId="75" xfId="0" applyFont="1" applyFill="1" applyBorder="1" applyAlignment="1">
      <alignment horizontal="center" vertical="center"/>
    </xf>
    <xf numFmtId="0" fontId="193" fillId="0" borderId="0" xfId="0" applyNumberFormat="1" applyFont="1" applyFill="1" applyBorder="1" applyAlignment="1">
      <alignment horizontal="center" vertical="top" wrapText="1"/>
    </xf>
    <xf numFmtId="0" fontId="94" fillId="0" borderId="0" xfId="0" applyNumberFormat="1" applyFont="1" applyFill="1" applyBorder="1" applyAlignment="1">
      <alignment horizontal="center" vertical="center" wrapText="1"/>
    </xf>
    <xf numFmtId="0" fontId="94" fillId="0" borderId="9" xfId="0" applyNumberFormat="1" applyFont="1" applyFill="1" applyBorder="1" applyAlignment="1">
      <alignment horizontal="center" vertical="center" wrapText="1"/>
    </xf>
    <xf numFmtId="0" fontId="94" fillId="0" borderId="0" xfId="0" applyFont="1" applyFill="1" applyBorder="1" applyAlignment="1">
      <alignment horizontal="center" vertical="center"/>
    </xf>
    <xf numFmtId="1" fontId="94" fillId="0" borderId="74" xfId="0" applyNumberFormat="1" applyFont="1" applyFill="1" applyBorder="1" applyAlignment="1">
      <alignment horizontal="center" vertical="center"/>
    </xf>
    <xf numFmtId="1" fontId="94" fillId="0" borderId="7" xfId="0" applyNumberFormat="1" applyFont="1" applyFill="1" applyBorder="1" applyAlignment="1">
      <alignment horizontal="center" vertical="center"/>
    </xf>
    <xf numFmtId="1" fontId="94" fillId="0" borderId="75" xfId="0" applyNumberFormat="1" applyFont="1" applyFill="1" applyBorder="1" applyAlignment="1">
      <alignment horizontal="center" vertical="center"/>
    </xf>
    <xf numFmtId="0" fontId="93" fillId="0" borderId="48" xfId="0" applyFont="1" applyFill="1" applyBorder="1" applyAlignment="1">
      <alignment horizontal="center" vertical="center"/>
    </xf>
    <xf numFmtId="0" fontId="93" fillId="0" borderId="39" xfId="0" applyFont="1" applyFill="1" applyBorder="1" applyAlignment="1">
      <alignment horizontal="center" vertical="center"/>
    </xf>
    <xf numFmtId="1" fontId="94" fillId="0" borderId="5" xfId="0" applyNumberFormat="1" applyFont="1" applyFill="1" applyBorder="1" applyAlignment="1">
      <alignment horizontal="center" vertical="center"/>
    </xf>
    <xf numFmtId="1" fontId="94" fillId="0" borderId="4" xfId="0" applyNumberFormat="1" applyFont="1" applyFill="1" applyBorder="1" applyAlignment="1">
      <alignment horizontal="center" vertical="center"/>
    </xf>
    <xf numFmtId="1" fontId="94" fillId="0" borderId="30" xfId="0" applyNumberFormat="1" applyFont="1" applyFill="1" applyBorder="1" applyAlignment="1">
      <alignment horizontal="center" vertical="center"/>
    </xf>
    <xf numFmtId="0" fontId="94" fillId="0" borderId="5" xfId="0" applyFont="1" applyFill="1" applyBorder="1" applyAlignment="1">
      <alignment horizontal="center" vertical="center"/>
    </xf>
    <xf numFmtId="0" fontId="94" fillId="0" borderId="10" xfId="0" applyFont="1" applyFill="1" applyBorder="1" applyAlignment="1">
      <alignment horizontal="center" vertical="center"/>
    </xf>
    <xf numFmtId="0" fontId="94" fillId="0" borderId="37" xfId="0" applyFont="1" applyFill="1" applyBorder="1" applyAlignment="1">
      <alignment horizontal="center" vertical="center"/>
    </xf>
    <xf numFmtId="0" fontId="94" fillId="0" borderId="32" xfId="0" applyFont="1" applyFill="1" applyBorder="1" applyAlignment="1">
      <alignment horizontal="center" vertical="center"/>
    </xf>
    <xf numFmtId="0" fontId="94" fillId="0" borderId="20" xfId="0" applyFont="1" applyFill="1" applyBorder="1" applyAlignment="1">
      <alignment horizontal="center" vertical="center"/>
    </xf>
    <xf numFmtId="0" fontId="94" fillId="0" borderId="47" xfId="0" applyFont="1" applyFill="1" applyBorder="1" applyAlignment="1">
      <alignment horizontal="center" vertical="center"/>
    </xf>
    <xf numFmtId="167" fontId="114" fillId="0" borderId="5" xfId="635" applyNumberFormat="1" applyFont="1" applyFill="1" applyBorder="1" applyAlignment="1">
      <alignment horizontal="center" vertical="center" wrapText="1"/>
    </xf>
    <xf numFmtId="167" fontId="114" fillId="0" borderId="4" xfId="635" applyNumberFormat="1" applyFont="1" applyFill="1" applyBorder="1" applyAlignment="1">
      <alignment horizontal="center" vertical="center" wrapText="1"/>
    </xf>
    <xf numFmtId="167" fontId="114" fillId="0" borderId="30" xfId="635" applyNumberFormat="1" applyFont="1" applyFill="1" applyBorder="1" applyAlignment="1">
      <alignment horizontal="center" vertical="center" wrapText="1"/>
    </xf>
    <xf numFmtId="167" fontId="93" fillId="0" borderId="5" xfId="0" applyNumberFormat="1" applyFont="1" applyFill="1" applyBorder="1" applyAlignment="1">
      <alignment horizontal="center" vertical="center" wrapText="1"/>
    </xf>
    <xf numFmtId="167" fontId="93" fillId="0" borderId="10" xfId="0" applyNumberFormat="1" applyFont="1" applyFill="1" applyBorder="1" applyAlignment="1">
      <alignment horizontal="center" vertical="center" wrapText="1"/>
    </xf>
    <xf numFmtId="167" fontId="93" fillId="0" borderId="37" xfId="0" applyNumberFormat="1" applyFont="1" applyFill="1" applyBorder="1" applyAlignment="1">
      <alignment horizontal="center" vertical="center" wrapText="1"/>
    </xf>
    <xf numFmtId="167" fontId="93" fillId="0" borderId="4" xfId="0" applyNumberFormat="1" applyFont="1" applyFill="1" applyBorder="1" applyAlignment="1">
      <alignment horizontal="center" vertical="center" wrapText="1"/>
    </xf>
    <xf numFmtId="167" fontId="93" fillId="0" borderId="0" xfId="0" applyNumberFormat="1" applyFont="1" applyFill="1" applyBorder="1" applyAlignment="1">
      <alignment horizontal="center" vertical="center" wrapText="1"/>
    </xf>
    <xf numFmtId="167" fontId="93" fillId="0" borderId="38" xfId="0" applyNumberFormat="1" applyFont="1" applyFill="1" applyBorder="1" applyAlignment="1">
      <alignment horizontal="center" vertical="center" wrapText="1"/>
    </xf>
    <xf numFmtId="167" fontId="93" fillId="0" borderId="30" xfId="0" applyNumberFormat="1" applyFont="1" applyFill="1" applyBorder="1" applyAlignment="1">
      <alignment horizontal="center" vertical="center" wrapText="1"/>
    </xf>
    <xf numFmtId="167" fontId="93" fillId="0" borderId="9" xfId="0" applyNumberFormat="1" applyFont="1" applyFill="1" applyBorder="1" applyAlignment="1">
      <alignment horizontal="center" vertical="center" wrapText="1"/>
    </xf>
    <xf numFmtId="167" fontId="93" fillId="0" borderId="39" xfId="0" applyNumberFormat="1" applyFont="1" applyFill="1" applyBorder="1" applyAlignment="1">
      <alignment horizontal="center" vertical="center" wrapText="1"/>
    </xf>
    <xf numFmtId="49" fontId="94" fillId="0" borderId="4" xfId="0" applyNumberFormat="1" applyFont="1" applyFill="1" applyBorder="1" applyAlignment="1">
      <alignment horizontal="center" vertical="center" wrapText="1"/>
    </xf>
    <xf numFmtId="49" fontId="94" fillId="0" borderId="0" xfId="0" applyNumberFormat="1" applyFont="1" applyFill="1" applyBorder="1" applyAlignment="1">
      <alignment horizontal="center" vertical="center" wrapText="1"/>
    </xf>
    <xf numFmtId="49" fontId="94" fillId="0" borderId="38" xfId="0" applyNumberFormat="1" applyFont="1" applyFill="1" applyBorder="1" applyAlignment="1">
      <alignment horizontal="center" vertical="center" wrapText="1"/>
    </xf>
    <xf numFmtId="167" fontId="114" fillId="0" borderId="1" xfId="635" applyNumberFormat="1" applyFont="1" applyFill="1" applyBorder="1" applyAlignment="1">
      <alignment horizontal="center" vertical="center" wrapText="1"/>
    </xf>
    <xf numFmtId="167" fontId="114" fillId="0" borderId="3" xfId="635" applyNumberFormat="1" applyFont="1" applyFill="1" applyBorder="1" applyAlignment="1">
      <alignment horizontal="center" vertical="center" wrapText="1"/>
    </xf>
    <xf numFmtId="167" fontId="114" fillId="0" borderId="2" xfId="635" applyNumberFormat="1" applyFont="1" applyFill="1" applyBorder="1" applyAlignment="1">
      <alignment horizontal="center" vertical="center" wrapText="1"/>
    </xf>
    <xf numFmtId="168" fontId="94" fillId="0" borderId="5" xfId="0" applyNumberFormat="1" applyFont="1" applyFill="1" applyBorder="1" applyAlignment="1">
      <alignment horizontal="center" vertical="center" wrapText="1"/>
    </xf>
    <xf numFmtId="168" fontId="94" fillId="0" borderId="10" xfId="0" applyNumberFormat="1" applyFont="1" applyFill="1" applyBorder="1" applyAlignment="1">
      <alignment horizontal="center" vertical="center" wrapText="1"/>
    </xf>
    <xf numFmtId="168" fontId="94" fillId="0" borderId="37" xfId="0" applyNumberFormat="1" applyFont="1" applyFill="1" applyBorder="1" applyAlignment="1">
      <alignment horizontal="center" vertical="center" wrapText="1"/>
    </xf>
    <xf numFmtId="168" fontId="94" fillId="0" borderId="4" xfId="0" applyNumberFormat="1" applyFont="1" applyFill="1" applyBorder="1" applyAlignment="1">
      <alignment horizontal="center" vertical="center" wrapText="1"/>
    </xf>
    <xf numFmtId="168" fontId="94" fillId="0" borderId="0" xfId="0" applyNumberFormat="1" applyFont="1" applyFill="1" applyBorder="1" applyAlignment="1">
      <alignment horizontal="center" vertical="center" wrapText="1"/>
    </xf>
    <xf numFmtId="168" fontId="94" fillId="0" borderId="38" xfId="0" applyNumberFormat="1" applyFont="1" applyFill="1" applyBorder="1" applyAlignment="1">
      <alignment horizontal="center" vertical="center" wrapText="1"/>
    </xf>
    <xf numFmtId="168" fontId="94" fillId="0" borderId="30" xfId="0" applyNumberFormat="1" applyFont="1" applyFill="1" applyBorder="1" applyAlignment="1">
      <alignment horizontal="center" vertical="center" wrapText="1"/>
    </xf>
    <xf numFmtId="168" fontId="94" fillId="0" borderId="9" xfId="0" applyNumberFormat="1" applyFont="1" applyFill="1" applyBorder="1" applyAlignment="1">
      <alignment horizontal="center" vertical="center" wrapText="1"/>
    </xf>
    <xf numFmtId="168" fontId="94" fillId="0" borderId="39" xfId="0" applyNumberFormat="1" applyFont="1" applyFill="1" applyBorder="1" applyAlignment="1">
      <alignment horizontal="center" vertical="center" wrapText="1"/>
    </xf>
    <xf numFmtId="1" fontId="94" fillId="0" borderId="58" xfId="0" applyNumberFormat="1" applyFont="1" applyFill="1" applyBorder="1" applyAlignment="1">
      <alignment horizontal="center" vertical="center"/>
    </xf>
    <xf numFmtId="1" fontId="94" fillId="0" borderId="57" xfId="0" applyNumberFormat="1" applyFont="1" applyFill="1" applyBorder="1" applyAlignment="1">
      <alignment horizontal="center" vertical="center"/>
    </xf>
    <xf numFmtId="1" fontId="94" fillId="0" borderId="63" xfId="0" applyNumberFormat="1" applyFont="1" applyFill="1" applyBorder="1" applyAlignment="1">
      <alignment horizontal="center" vertical="center"/>
    </xf>
    <xf numFmtId="49" fontId="94" fillId="0" borderId="5" xfId="0" applyNumberFormat="1" applyFont="1" applyFill="1" applyBorder="1" applyAlignment="1">
      <alignment horizontal="center" vertical="center" wrapText="1"/>
    </xf>
    <xf numFmtId="49" fontId="94" fillId="0" borderId="10" xfId="0" applyNumberFormat="1" applyFont="1" applyFill="1" applyBorder="1" applyAlignment="1">
      <alignment horizontal="center" vertical="center" wrapText="1"/>
    </xf>
    <xf numFmtId="49" fontId="94" fillId="0" borderId="37" xfId="0" applyNumberFormat="1" applyFont="1" applyFill="1" applyBorder="1" applyAlignment="1">
      <alignment horizontal="center" vertical="center" wrapText="1"/>
    </xf>
    <xf numFmtId="49" fontId="94" fillId="0" borderId="30" xfId="0" applyNumberFormat="1" applyFont="1" applyFill="1" applyBorder="1" applyAlignment="1">
      <alignment horizontal="center" vertical="center" wrapText="1"/>
    </xf>
    <xf numFmtId="49" fontId="94" fillId="0" borderId="9" xfId="0" applyNumberFormat="1" applyFont="1" applyFill="1" applyBorder="1" applyAlignment="1">
      <alignment horizontal="center" vertical="center" wrapText="1"/>
    </xf>
    <xf numFmtId="49" fontId="94" fillId="0" borderId="39" xfId="0" applyNumberFormat="1" applyFont="1" applyFill="1" applyBorder="1" applyAlignment="1">
      <alignment horizontal="center" vertical="center" wrapText="1"/>
    </xf>
    <xf numFmtId="0" fontId="93" fillId="0" borderId="16" xfId="0" applyFont="1" applyFill="1" applyBorder="1" applyAlignment="1">
      <alignment horizontal="center" vertical="center"/>
    </xf>
    <xf numFmtId="0" fontId="93" fillId="0" borderId="45" xfId="0" applyFont="1" applyFill="1" applyBorder="1" applyAlignment="1">
      <alignment horizontal="center" vertical="center"/>
    </xf>
    <xf numFmtId="0" fontId="93" fillId="0" borderId="57" xfId="0" applyFont="1" applyFill="1" applyBorder="1" applyAlignment="1">
      <alignment horizontal="center" vertical="center"/>
    </xf>
    <xf numFmtId="0" fontId="93" fillId="0" borderId="19" xfId="0" applyFont="1" applyFill="1" applyBorder="1" applyAlignment="1">
      <alignment horizontal="center" vertical="center"/>
    </xf>
    <xf numFmtId="0" fontId="93" fillId="0" borderId="25" xfId="0" applyFont="1" applyFill="1" applyBorder="1" applyAlignment="1">
      <alignment horizontal="center" vertical="center"/>
    </xf>
    <xf numFmtId="167" fontId="93" fillId="0" borderId="5" xfId="1" applyNumberFormat="1" applyFont="1" applyFill="1" applyBorder="1" applyAlignment="1">
      <alignment horizontal="center" vertical="center"/>
    </xf>
    <xf numFmtId="167" fontId="93" fillId="0" borderId="4" xfId="1" applyNumberFormat="1" applyFont="1" applyFill="1" applyBorder="1" applyAlignment="1">
      <alignment horizontal="center" vertical="center"/>
    </xf>
    <xf numFmtId="167" fontId="93" fillId="0" borderId="30" xfId="1" applyNumberFormat="1" applyFont="1" applyFill="1" applyBorder="1" applyAlignment="1">
      <alignment horizontal="center" vertical="center"/>
    </xf>
    <xf numFmtId="167" fontId="93" fillId="0" borderId="1" xfId="1" applyNumberFormat="1" applyFont="1" applyFill="1" applyBorder="1" applyAlignment="1">
      <alignment horizontal="center" vertical="center"/>
    </xf>
    <xf numFmtId="167" fontId="93" fillId="0" borderId="3" xfId="1" applyNumberFormat="1" applyFont="1" applyFill="1" applyBorder="1" applyAlignment="1">
      <alignment horizontal="center" vertical="center"/>
    </xf>
    <xf numFmtId="167" fontId="93" fillId="0" borderId="2" xfId="1" applyNumberFormat="1" applyFont="1" applyFill="1" applyBorder="1" applyAlignment="1">
      <alignment horizontal="center" vertical="center"/>
    </xf>
    <xf numFmtId="167" fontId="93" fillId="0" borderId="10" xfId="1" applyNumberFormat="1" applyFont="1" applyFill="1" applyBorder="1" applyAlignment="1">
      <alignment horizontal="center" vertical="center"/>
    </xf>
    <xf numFmtId="167" fontId="93" fillId="0" borderId="0" xfId="1" applyNumberFormat="1" applyFont="1" applyFill="1" applyBorder="1" applyAlignment="1">
      <alignment horizontal="center" vertical="center"/>
    </xf>
    <xf numFmtId="167" fontId="93" fillId="0" borderId="9" xfId="1" applyNumberFormat="1" applyFont="1" applyFill="1" applyBorder="1" applyAlignment="1">
      <alignment horizontal="center" vertical="center"/>
    </xf>
    <xf numFmtId="1" fontId="94" fillId="0" borderId="70" xfId="0" applyNumberFormat="1" applyFont="1" applyFill="1" applyBorder="1" applyAlignment="1">
      <alignment horizontal="center" vertical="center"/>
    </xf>
    <xf numFmtId="1" fontId="94" fillId="0" borderId="46" xfId="0" applyNumberFormat="1" applyFont="1" applyFill="1" applyBorder="1" applyAlignment="1">
      <alignment horizontal="center" vertical="center"/>
    </xf>
    <xf numFmtId="1" fontId="94" fillId="0" borderId="29" xfId="0" applyNumberFormat="1" applyFont="1" applyFill="1" applyBorder="1" applyAlignment="1">
      <alignment horizontal="center" vertical="center"/>
    </xf>
    <xf numFmtId="0" fontId="94" fillId="0" borderId="52" xfId="0" applyFont="1" applyFill="1" applyBorder="1" applyAlignment="1">
      <alignment horizontal="center" vertical="center"/>
    </xf>
    <xf numFmtId="0" fontId="94" fillId="0" borderId="16" xfId="0" applyFont="1" applyFill="1" applyBorder="1" applyAlignment="1">
      <alignment horizontal="center" vertical="center"/>
    </xf>
    <xf numFmtId="0" fontId="94" fillId="0" borderId="57" xfId="0" applyFont="1" applyFill="1" applyBorder="1" applyAlignment="1">
      <alignment horizontal="center" vertical="center"/>
    </xf>
    <xf numFmtId="0" fontId="94" fillId="0" borderId="19" xfId="0" applyFont="1" applyFill="1" applyBorder="1" applyAlignment="1">
      <alignment horizontal="center" vertical="center"/>
    </xf>
    <xf numFmtId="167" fontId="93" fillId="0" borderId="1" xfId="0" applyNumberFormat="1" applyFont="1" applyFill="1" applyBorder="1" applyAlignment="1">
      <alignment horizontal="center" vertical="center"/>
    </xf>
    <xf numFmtId="167" fontId="93" fillId="0" borderId="3" xfId="0" applyNumberFormat="1" applyFont="1" applyFill="1" applyBorder="1" applyAlignment="1">
      <alignment horizontal="center" vertical="center"/>
    </xf>
    <xf numFmtId="167" fontId="93" fillId="0" borderId="2" xfId="0" applyNumberFormat="1" applyFont="1" applyFill="1" applyBorder="1" applyAlignment="1">
      <alignment horizontal="center" vertical="center"/>
    </xf>
    <xf numFmtId="167" fontId="93" fillId="0" borderId="10" xfId="0" applyNumberFormat="1" applyFont="1" applyFill="1" applyBorder="1" applyAlignment="1">
      <alignment horizontal="center" vertical="center"/>
    </xf>
    <xf numFmtId="167" fontId="93" fillId="0" borderId="0" xfId="0" applyNumberFormat="1" applyFont="1" applyFill="1" applyBorder="1" applyAlignment="1">
      <alignment horizontal="center" vertical="center"/>
    </xf>
    <xf numFmtId="167" fontId="93" fillId="0" borderId="9" xfId="0" applyNumberFormat="1" applyFont="1" applyFill="1" applyBorder="1" applyAlignment="1">
      <alignment horizontal="center" vertical="center"/>
    </xf>
    <xf numFmtId="167" fontId="93" fillId="0" borderId="5" xfId="0" applyNumberFormat="1" applyFont="1" applyFill="1" applyBorder="1" applyAlignment="1">
      <alignment horizontal="center" vertical="center"/>
    </xf>
    <xf numFmtId="167" fontId="93" fillId="0" borderId="4" xfId="0" applyNumberFormat="1" applyFont="1" applyFill="1" applyBorder="1" applyAlignment="1">
      <alignment horizontal="center" vertical="center"/>
    </xf>
    <xf numFmtId="167" fontId="93" fillId="0" borderId="30" xfId="0" applyNumberFormat="1" applyFont="1" applyFill="1" applyBorder="1" applyAlignment="1">
      <alignment horizontal="center" vertical="center"/>
    </xf>
    <xf numFmtId="0" fontId="93" fillId="0" borderId="61" xfId="0" applyFont="1" applyFill="1" applyBorder="1" applyAlignment="1">
      <alignment horizontal="center" vertical="center"/>
    </xf>
    <xf numFmtId="0" fontId="93" fillId="0" borderId="73" xfId="0" applyFont="1" applyFill="1" applyBorder="1" applyAlignment="1">
      <alignment horizontal="center" vertical="center"/>
    </xf>
    <xf numFmtId="0" fontId="93" fillId="0" borderId="0" xfId="19" applyFont="1" applyFill="1" applyAlignment="1">
      <alignment horizontal="left" vertical="center" wrapText="1"/>
    </xf>
    <xf numFmtId="0" fontId="93" fillId="2" borderId="0" xfId="19" applyFont="1" applyFill="1" applyAlignment="1">
      <alignment horizontal="left" vertical="center" wrapText="1"/>
    </xf>
    <xf numFmtId="0" fontId="92" fillId="0" borderId="54" xfId="19" applyFont="1" applyFill="1" applyBorder="1" applyAlignment="1">
      <alignment horizontal="center" vertical="center"/>
    </xf>
    <xf numFmtId="0" fontId="92" fillId="0" borderId="49" xfId="19" applyFont="1" applyFill="1" applyBorder="1" applyAlignment="1">
      <alignment horizontal="center" vertical="center"/>
    </xf>
    <xf numFmtId="0" fontId="92" fillId="0" borderId="51" xfId="19" applyFont="1" applyFill="1" applyBorder="1" applyAlignment="1">
      <alignment horizontal="center" vertical="center"/>
    </xf>
    <xf numFmtId="0" fontId="109" fillId="0" borderId="0" xfId="19" applyFont="1" applyFill="1" applyBorder="1" applyAlignment="1">
      <alignment horizontal="center" vertical="center"/>
    </xf>
    <xf numFmtId="0" fontId="93" fillId="0" borderId="0" xfId="19" applyFont="1" applyFill="1" applyBorder="1" applyAlignment="1">
      <alignment horizontal="right"/>
    </xf>
    <xf numFmtId="0" fontId="92" fillId="0" borderId="1" xfId="19" applyFont="1" applyFill="1" applyBorder="1" applyAlignment="1">
      <alignment horizontal="center" vertical="center"/>
    </xf>
    <xf numFmtId="0" fontId="92" fillId="0" borderId="30" xfId="19" applyFont="1" applyFill="1" applyBorder="1" applyAlignment="1">
      <alignment horizontal="center" vertical="center"/>
    </xf>
  </cellXfs>
  <cellStyles count="640">
    <cellStyle name="20% - Акцент1" xfId="241"/>
    <cellStyle name="20% — акцент1 2" xfId="556"/>
    <cellStyle name="20% - Акцент2" xfId="242"/>
    <cellStyle name="20% — акцент2 2" xfId="557"/>
    <cellStyle name="20% - Акцент3" xfId="243"/>
    <cellStyle name="20% — акцент3 2" xfId="558"/>
    <cellStyle name="20% - Акцент4" xfId="244"/>
    <cellStyle name="20% — акцент4 2" xfId="559"/>
    <cellStyle name="20% - Акцент5" xfId="245"/>
    <cellStyle name="20% — акцент5 2" xfId="560"/>
    <cellStyle name="20% - Акцент6" xfId="246"/>
    <cellStyle name="20% — акцент6 2" xfId="561"/>
    <cellStyle name="40% - Акцент1" xfId="247"/>
    <cellStyle name="40% — акцент1 2" xfId="562"/>
    <cellStyle name="40% - Акцент2" xfId="248"/>
    <cellStyle name="40% — акцент2 2" xfId="563"/>
    <cellStyle name="40% - Акцент3" xfId="249"/>
    <cellStyle name="40% — акцент3 2" xfId="564"/>
    <cellStyle name="40% - Акцент4" xfId="250"/>
    <cellStyle name="40% — акцент4 2" xfId="565"/>
    <cellStyle name="40% - Акцент5" xfId="251"/>
    <cellStyle name="40% — акцент5 2" xfId="566"/>
    <cellStyle name="40% - Акцент6" xfId="252"/>
    <cellStyle name="40% — акцент6 2" xfId="567"/>
    <cellStyle name="60% - Акцент1" xfId="253"/>
    <cellStyle name="60% — акцент1 2" xfId="568"/>
    <cellStyle name="60% - Акцент2" xfId="254"/>
    <cellStyle name="60% — акцент2 2" xfId="569"/>
    <cellStyle name="60% - Акцент3" xfId="255"/>
    <cellStyle name="60% — акцент3 2" xfId="570"/>
    <cellStyle name="60% - Акцент4" xfId="256"/>
    <cellStyle name="60% — акцент4 2" xfId="571"/>
    <cellStyle name="60% - Акцент5" xfId="257"/>
    <cellStyle name="60% — акцент5 2" xfId="572"/>
    <cellStyle name="60% - Акцент6" xfId="258"/>
    <cellStyle name="60% — акцент6 2" xfId="573"/>
    <cellStyle name="Comma" xfId="284"/>
    <cellStyle name="Comma [0]" xfId="285"/>
    <cellStyle name="Comma [0] 2" xfId="575"/>
    <cellStyle name="Comma 2" xfId="574"/>
    <cellStyle name="Currency" xfId="268"/>
    <cellStyle name="Currency [0]" xfId="269"/>
    <cellStyle name="Currency [0] 2" xfId="577"/>
    <cellStyle name="Currency 2" xfId="576"/>
    <cellStyle name="Normal" xfId="287"/>
    <cellStyle name="Percent" xfId="281"/>
    <cellStyle name="Акцент1 2" xfId="259"/>
    <cellStyle name="Акцент1 3" xfId="578"/>
    <cellStyle name="Акцент2 2" xfId="260"/>
    <cellStyle name="Акцент2 3" xfId="579"/>
    <cellStyle name="Акцент3 2" xfId="261"/>
    <cellStyle name="Акцент3 3" xfId="580"/>
    <cellStyle name="Акцент4 2" xfId="262"/>
    <cellStyle name="Акцент4 3" xfId="581"/>
    <cellStyle name="Акцент5 2" xfId="263"/>
    <cellStyle name="Акцент5 3" xfId="582"/>
    <cellStyle name="Акцент6 2" xfId="264"/>
    <cellStyle name="Акцент6 3" xfId="583"/>
    <cellStyle name="Ввод  2" xfId="265"/>
    <cellStyle name="Ввод  3" xfId="584"/>
    <cellStyle name="Вывод 2" xfId="266"/>
    <cellStyle name="Вывод 3" xfId="585"/>
    <cellStyle name="Вычисление 2" xfId="267"/>
    <cellStyle name="Вычисление 3" xfId="586"/>
    <cellStyle name="Гиперссылка" xfId="603" builtinId="8"/>
    <cellStyle name="Денежный" xfId="1" builtinId="4"/>
    <cellStyle name="Денежный 2" xfId="306"/>
    <cellStyle name="Денежный 2 2" xfId="482"/>
    <cellStyle name="Заголовок 1 2" xfId="270"/>
    <cellStyle name="Заголовок 1 3" xfId="587"/>
    <cellStyle name="Заголовок 2 2" xfId="271"/>
    <cellStyle name="Заголовок 2 3" xfId="588"/>
    <cellStyle name="Заголовок 3 2" xfId="272"/>
    <cellStyle name="Заголовок 3 3" xfId="589"/>
    <cellStyle name="Заголовок 4 2" xfId="273"/>
    <cellStyle name="Заголовок 4 3" xfId="590"/>
    <cellStyle name="Итог 2" xfId="274"/>
    <cellStyle name="Итог 3" xfId="591"/>
    <cellStyle name="Контрольная ячейка 2" xfId="275"/>
    <cellStyle name="Контрольная ячейка 3" xfId="592"/>
    <cellStyle name="Название 2" xfId="276"/>
    <cellStyle name="Нейтральный 2" xfId="277"/>
    <cellStyle name="Нейтральный 3" xfId="593"/>
    <cellStyle name="Обычный" xfId="0" builtinId="0"/>
    <cellStyle name="Обычный 10" xfId="304"/>
    <cellStyle name="Обычный 11" xfId="307"/>
    <cellStyle name="Обычный 12" xfId="308"/>
    <cellStyle name="Обычный 13" xfId="309"/>
    <cellStyle name="Обычный 14" xfId="310"/>
    <cellStyle name="Обычный 15" xfId="311"/>
    <cellStyle name="Обычный 16" xfId="18"/>
    <cellStyle name="Обычный 16 2" xfId="53"/>
    <cellStyle name="Обычный 16 2 2" xfId="154"/>
    <cellStyle name="Обычный 16 3" xfId="86"/>
    <cellStyle name="Обычный 16 3 2" xfId="187"/>
    <cellStyle name="Обычный 16 4" xfId="121"/>
    <cellStyle name="Обычный 16 5" xfId="222"/>
    <cellStyle name="Обычный 16 6" xfId="312"/>
    <cellStyle name="Обычный 17" xfId="2"/>
    <cellStyle name="Обычный 17 2" xfId="37"/>
    <cellStyle name="Обычный 17 2 2" xfId="138"/>
    <cellStyle name="Обычный 17 3" xfId="70"/>
    <cellStyle name="Обычный 17 3 2" xfId="171"/>
    <cellStyle name="Обычный 17 4" xfId="105"/>
    <cellStyle name="Обычный 17 5" xfId="206"/>
    <cellStyle name="Обычный 17 6" xfId="313"/>
    <cellStyle name="Обычный 18" xfId="3"/>
    <cellStyle name="Обычный 18 2" xfId="38"/>
    <cellStyle name="Обычный 18 2 2" xfId="139"/>
    <cellStyle name="Обычный 18 3" xfId="71"/>
    <cellStyle name="Обычный 18 3 2" xfId="172"/>
    <cellStyle name="Обычный 18 4" xfId="106"/>
    <cellStyle name="Обычный 18 5" xfId="207"/>
    <cellStyle name="Обычный 18 6" xfId="314"/>
    <cellStyle name="Обычный 19" xfId="4"/>
    <cellStyle name="Обычный 19 2" xfId="39"/>
    <cellStyle name="Обычный 19 2 2" xfId="140"/>
    <cellStyle name="Обычный 19 3" xfId="72"/>
    <cellStyle name="Обычный 19 3 2" xfId="173"/>
    <cellStyle name="Обычный 19 4" xfId="107"/>
    <cellStyle name="Обычный 19 5" xfId="208"/>
    <cellStyle name="Обычный 19 6" xfId="315"/>
    <cellStyle name="Обычный 2" xfId="19"/>
    <cellStyle name="Обычный 2 2" xfId="316"/>
    <cellStyle name="Обычный 2 2 10" xfId="317"/>
    <cellStyle name="Обычный 2 2 11" xfId="595"/>
    <cellStyle name="Обычный 2 2 2" xfId="318"/>
    <cellStyle name="Обычный 2 2 2 10" xfId="319"/>
    <cellStyle name="Обычный 2 2 2 2" xfId="320"/>
    <cellStyle name="Обычный 2 2 2 2 2" xfId="321"/>
    <cellStyle name="Обычный 2 2 2 2 2 2" xfId="322"/>
    <cellStyle name="Обычный 2 2 2 2 2 2 2" xfId="323"/>
    <cellStyle name="Обычный 2 2 2 2 2 2 2 2" xfId="324"/>
    <cellStyle name="Обычный 2 2 2 2 2 2 2 3" xfId="325"/>
    <cellStyle name="Обычный 2 2 2 2 2 2 2 4" xfId="326"/>
    <cellStyle name="Обычный 2 2 2 2 2 2 3" xfId="327"/>
    <cellStyle name="Обычный 2 2 2 2 2 2 4" xfId="328"/>
    <cellStyle name="Обычный 2 2 2 2 2 2 5" xfId="329"/>
    <cellStyle name="Обычный 2 2 2 2 2 2 6" xfId="330"/>
    <cellStyle name="Обычный 2 2 2 2 2 3" xfId="331"/>
    <cellStyle name="Обычный 2 2 2 2 2 3 2" xfId="332"/>
    <cellStyle name="Обычный 2 2 2 2 2 3 3" xfId="333"/>
    <cellStyle name="Обычный 2 2 2 2 2 3 4" xfId="334"/>
    <cellStyle name="Обычный 2 2 2 2 2 4" xfId="335"/>
    <cellStyle name="Обычный 2 2 2 2 2 5" xfId="336"/>
    <cellStyle name="Обычный 2 2 2 2 2 6" xfId="337"/>
    <cellStyle name="Обычный 2 2 2 2 3" xfId="338"/>
    <cellStyle name="Обычный 2 2 2 2 3 2" xfId="339"/>
    <cellStyle name="Обычный 2 2 2 2 3 3" xfId="340"/>
    <cellStyle name="Обычный 2 2 2 2 3 4" xfId="341"/>
    <cellStyle name="Обычный 2 2 2 2 4" xfId="342"/>
    <cellStyle name="Обычный 2 2 2 2 5" xfId="343"/>
    <cellStyle name="Обычный 2 2 2 2 6" xfId="344"/>
    <cellStyle name="Обычный 2 2 2 3" xfId="345"/>
    <cellStyle name="Обычный 2 2 2 4" xfId="346"/>
    <cellStyle name="Обычный 2 2 2 5" xfId="347"/>
    <cellStyle name="Обычный 2 2 2 6" xfId="348"/>
    <cellStyle name="Обычный 2 2 2 7" xfId="349"/>
    <cellStyle name="Обычный 2 2 2 7 2" xfId="350"/>
    <cellStyle name="Обычный 2 2 2 7 3" xfId="351"/>
    <cellStyle name="Обычный 2 2 2 7 4" xfId="352"/>
    <cellStyle name="Обычный 2 2 2 8" xfId="353"/>
    <cellStyle name="Обычный 2 2 2 9" xfId="354"/>
    <cellStyle name="Обычный 2 2 3" xfId="355"/>
    <cellStyle name="Обычный 2 2 4" xfId="356"/>
    <cellStyle name="Обычный 2 2 5" xfId="357"/>
    <cellStyle name="Обычный 2 2 6" xfId="358"/>
    <cellStyle name="Обычный 2 2 7" xfId="359"/>
    <cellStyle name="Обычный 2 2 7 2" xfId="360"/>
    <cellStyle name="Обычный 2 2 7 3" xfId="361"/>
    <cellStyle name="Обычный 2 2 7 4" xfId="362"/>
    <cellStyle name="Обычный 2 2 8" xfId="363"/>
    <cellStyle name="Обычный 2 2 9" xfId="364"/>
    <cellStyle name="Обычный 2 3" xfId="365"/>
    <cellStyle name="Обычный 2 4" xfId="366"/>
    <cellStyle name="Обычный 2 5" xfId="367"/>
    <cellStyle name="Обычный 2 6" xfId="368"/>
    <cellStyle name="Обычный 2 7" xfId="369"/>
    <cellStyle name="Обычный 2 8" xfId="370"/>
    <cellStyle name="Обычный 2 9" xfId="594"/>
    <cellStyle name="Обычный 20" xfId="5"/>
    <cellStyle name="Обычный 20 2" xfId="40"/>
    <cellStyle name="Обычный 20 2 2" xfId="141"/>
    <cellStyle name="Обычный 20 3" xfId="73"/>
    <cellStyle name="Обычный 20 3 2" xfId="174"/>
    <cellStyle name="Обычный 20 4" xfId="108"/>
    <cellStyle name="Обычный 20 5" xfId="209"/>
    <cellStyle name="Обычный 20 6" xfId="371"/>
    <cellStyle name="Обычный 21" xfId="6"/>
    <cellStyle name="Обычный 21 2" xfId="41"/>
    <cellStyle name="Обычный 21 2 2" xfId="142"/>
    <cellStyle name="Обычный 21 3" xfId="74"/>
    <cellStyle name="Обычный 21 3 2" xfId="175"/>
    <cellStyle name="Обычный 21 4" xfId="109"/>
    <cellStyle name="Обычный 21 5" xfId="210"/>
    <cellStyle name="Обычный 21 6" xfId="372"/>
    <cellStyle name="Обычный 22" xfId="7"/>
    <cellStyle name="Обычный 22 2" xfId="42"/>
    <cellStyle name="Обычный 22 2 2" xfId="143"/>
    <cellStyle name="Обычный 22 3" xfId="75"/>
    <cellStyle name="Обычный 22 3 2" xfId="176"/>
    <cellStyle name="Обычный 22 4" xfId="110"/>
    <cellStyle name="Обычный 22 5" xfId="211"/>
    <cellStyle name="Обычный 22 6" xfId="373"/>
    <cellStyle name="Обычный 23" xfId="8"/>
    <cellStyle name="Обычный 23 2" xfId="43"/>
    <cellStyle name="Обычный 23 2 2" xfId="144"/>
    <cellStyle name="Обычный 23 3" xfId="76"/>
    <cellStyle name="Обычный 23 3 2" xfId="177"/>
    <cellStyle name="Обычный 23 4" xfId="111"/>
    <cellStyle name="Обычный 23 5" xfId="212"/>
    <cellStyle name="Обычный 23 6" xfId="374"/>
    <cellStyle name="Обычный 24" xfId="9"/>
    <cellStyle name="Обычный 24 2" xfId="44"/>
    <cellStyle name="Обычный 24 2 2" xfId="145"/>
    <cellStyle name="Обычный 24 3" xfId="77"/>
    <cellStyle name="Обычный 24 3 2" xfId="178"/>
    <cellStyle name="Обычный 24 4" xfId="112"/>
    <cellStyle name="Обычный 24 5" xfId="213"/>
    <cellStyle name="Обычный 24 6" xfId="375"/>
    <cellStyle name="Обычный 25" xfId="10"/>
    <cellStyle name="Обычный 25 2" xfId="45"/>
    <cellStyle name="Обычный 25 2 2" xfId="146"/>
    <cellStyle name="Обычный 25 3" xfId="78"/>
    <cellStyle name="Обычный 25 3 2" xfId="179"/>
    <cellStyle name="Обычный 25 4" xfId="113"/>
    <cellStyle name="Обычный 25 5" xfId="214"/>
    <cellStyle name="Обычный 25 6" xfId="376"/>
    <cellStyle name="Обычный 26" xfId="11"/>
    <cellStyle name="Обычный 26 2" xfId="46"/>
    <cellStyle name="Обычный 26 2 2" xfId="147"/>
    <cellStyle name="Обычный 26 3" xfId="79"/>
    <cellStyle name="Обычный 26 3 2" xfId="180"/>
    <cellStyle name="Обычный 26 4" xfId="114"/>
    <cellStyle name="Обычный 26 5" xfId="215"/>
    <cellStyle name="Обычный 26 6" xfId="377"/>
    <cellStyle name="Обычный 27" xfId="12"/>
    <cellStyle name="Обычный 27 2" xfId="47"/>
    <cellStyle name="Обычный 27 2 2" xfId="148"/>
    <cellStyle name="Обычный 27 3" xfId="80"/>
    <cellStyle name="Обычный 27 3 2" xfId="181"/>
    <cellStyle name="Обычный 27 4" xfId="115"/>
    <cellStyle name="Обычный 27 5" xfId="216"/>
    <cellStyle name="Обычный 27 6" xfId="378"/>
    <cellStyle name="Обычный 28" xfId="13"/>
    <cellStyle name="Обычный 28 2" xfId="48"/>
    <cellStyle name="Обычный 28 2 2" xfId="149"/>
    <cellStyle name="Обычный 28 3" xfId="81"/>
    <cellStyle name="Обычный 28 3 2" xfId="182"/>
    <cellStyle name="Обычный 28 4" xfId="116"/>
    <cellStyle name="Обычный 28 5" xfId="217"/>
    <cellStyle name="Обычный 28 6" xfId="379"/>
    <cellStyle name="Обычный 29" xfId="14"/>
    <cellStyle name="Обычный 29 2" xfId="49"/>
    <cellStyle name="Обычный 29 2 2" xfId="150"/>
    <cellStyle name="Обычный 29 3" xfId="82"/>
    <cellStyle name="Обычный 29 3 2" xfId="183"/>
    <cellStyle name="Обычный 29 4" xfId="117"/>
    <cellStyle name="Обычный 29 5" xfId="218"/>
    <cellStyle name="Обычный 29 6" xfId="380"/>
    <cellStyle name="Обычный 3" xfId="21"/>
    <cellStyle name="Обычный 3 2" xfId="22"/>
    <cellStyle name="Обычный 3 2 2" xfId="23"/>
    <cellStyle name="Обычный 3 2 2 2" xfId="26"/>
    <cellStyle name="Обычный 3 2 2 2 2" xfId="27"/>
    <cellStyle name="Обычный 3 2 2 2 2 2" xfId="60"/>
    <cellStyle name="Обычный 3 2 2 2 2 2 2" xfId="161"/>
    <cellStyle name="Обычный 3 2 2 2 2 3" xfId="93"/>
    <cellStyle name="Обычный 3 2 2 2 2 3 2" xfId="194"/>
    <cellStyle name="Обычный 3 2 2 2 2 4" xfId="128"/>
    <cellStyle name="Обычный 3 2 2 2 2 5" xfId="229"/>
    <cellStyle name="Обычный 3 2 2 2 3" xfId="29"/>
    <cellStyle name="Обычный 3 2 2 2 3 2" xfId="30"/>
    <cellStyle name="Обычный 3 2 2 2 3 2 2" xfId="32"/>
    <cellStyle name="Обычный 3 2 2 2 3 2 2 2" xfId="34"/>
    <cellStyle name="Обычный 3 2 2 2 3 2 2 2 2" xfId="35"/>
    <cellStyle name="Обычный 3 2 2 2 3 2 2 2 2 2" xfId="36"/>
    <cellStyle name="Обычный 3 2 2 2 3 2 2 2 2 2 2" xfId="69"/>
    <cellStyle name="Обычный 3 2 2 2 3 2 2 2 2 2 2 2" xfId="170"/>
    <cellStyle name="Обычный 3 2 2 2 3 2 2 2 2 2 3" xfId="102"/>
    <cellStyle name="Обычный 3 2 2 2 3 2 2 2 2 2 3 2" xfId="203"/>
    <cellStyle name="Обычный 3 2 2 2 3 2 2 2 2 2 4" xfId="103"/>
    <cellStyle name="Обычный 3 2 2 2 3 2 2 2 2 2 4 2" xfId="104"/>
    <cellStyle name="Обычный 3 2 2 2 3 2 2 2 2 2 4 2 2" xfId="205"/>
    <cellStyle name="Обычный 3 2 2 2 3 2 2 2 2 2 4 2 2 2" xfId="235"/>
    <cellStyle name="Обычный 3 2 2 2 3 2 2 2 2 2 4 2 2 2 2" xfId="236"/>
    <cellStyle name="Обычный 3 2 2 2 3 2 2 2 2 2 4 2 2 2 2 2" xfId="237"/>
    <cellStyle name="Обычный 3 2 2 2 3 2 2 2 2 2 4 2 2 2 2 2 2" xfId="239"/>
    <cellStyle name="Обычный 3 2 2 2 3 2 2 2 2 2 4 2 2 2 2 2 3" xfId="288"/>
    <cellStyle name="Обычный 3 2 2 2 3 2 2 2 2 2 4 2 2 2 2 2 3 2" xfId="290"/>
    <cellStyle name="Обычный 3 2 2 2 3 2 2 2 2 2 4 2 2 2 2 2 3 2 2" xfId="291"/>
    <cellStyle name="Обычный 3 2 2 2 3 2 2 2 2 2 4 2 2 2 2 2 3 2 3" xfId="295"/>
    <cellStyle name="Обычный 3 2 2 2 3 2 2 2 2 2 4 2 2 2 2 2 3 2 3 2" xfId="299"/>
    <cellStyle name="Обычный 3 2 2 2 3 2 2 2 2 2 4 2 2 2 2 2 3 2 3 3" xfId="535"/>
    <cellStyle name="Обычный 3 2 2 2 3 2 2 2 2 2 4 2 2 2 2 2 3 2 3 4" xfId="538"/>
    <cellStyle name="Обычный 3 2 2 2 3 2 2 2 2 2 4 2 2 2 2 2 3 2 3 4 2" xfId="541"/>
    <cellStyle name="Обычный 3 2 2 2 3 2 2 2 2 2 4 2 2 2 2 2 3 3" xfId="294"/>
    <cellStyle name="Обычный 3 2 2 2 3 2 2 2 2 2 4 2 2 2 2 2 3 4" xfId="301"/>
    <cellStyle name="Обычный 3 2 2 2 3 2 2 2 2 2 4 2 2 2 2 2 3 4 2" xfId="532"/>
    <cellStyle name="Обычный 3 2 2 2 3 2 2 2 2 2 4 2 2 2 2 2 3 4 2 2" xfId="533"/>
    <cellStyle name="Обычный 3 2 2 2 3 2 2 2 2 2 4 2 2 2 2 2 3 4 3" xfId="536"/>
    <cellStyle name="Обычный 3 2 2 2 3 2 2 2 2 2 4 2 2 2 2 2 3 4 4" xfId="539"/>
    <cellStyle name="Обычный 3 2 2 2 3 2 2 2 2 2 4 2 2 2 2 2 3 4 4 2" xfId="542"/>
    <cellStyle name="Обычный 3 2 2 2 3 2 2 2 2 2 4 2 2 2 2 2 3 4 5" xfId="544"/>
    <cellStyle name="Обычный 3 2 2 2 3 2 2 2 2 2 4 2 2 2 2 2 3 4 6" xfId="547"/>
    <cellStyle name="Обычный 3 2 2 2 3 2 2 2 2 2 4 2 2 2 2 2 3 4 6 2" xfId="550"/>
    <cellStyle name="Обычный 3 2 2 2 3 2 2 2 2 2 4 2 2 2 2 2 3 4 6 2 2" xfId="601"/>
    <cellStyle name="Обычный 3 2 2 2 3 2 2 2 2 2 4 2 2 2 2 2 3 4 6 2 2 2" xfId="604"/>
    <cellStyle name="Обычный 3 2 2 2 3 2 2 2 2 2 4 2 2 2 2 2 3 4 6 2 2 2 2" xfId="613"/>
    <cellStyle name="Обычный 3 2 2 2 3 2 2 2 2 2 4 2 2 2 2 2 3 4 6 2 2 2 3" xfId="614"/>
    <cellStyle name="Обычный 3 2 2 2 3 2 2 2 2 2 4 2 2 2 2 2 3 4 6 2 2 2 4" xfId="620"/>
    <cellStyle name="Обычный 3 2 2 2 3 2 2 2 2 2 4 2 2 2 2 2 3 4 6 2 2 2 4 2" xfId="624"/>
    <cellStyle name="Обычный 3 2 2 2 3 2 2 2 2 2 4 2 2 2 2 2 3 4 6 2 2 2 4 2 2" xfId="625"/>
    <cellStyle name="Обычный 3 2 2 2 3 2 2 2 2 2 4 2 2 2 2 2 3 4 6 2 2 2 4 3" xfId="629"/>
    <cellStyle name="Обычный 3 2 2 2 3 2 2 2 2 2 4 2 2 2 2 2 3 4 6 2 2 2 4 4" xfId="630"/>
    <cellStyle name="Обычный 3 2 2 2 3 2 2 2 2 2 4 2 2 2 2 2 3 4 6 2 2 2 4 5" xfId="634"/>
    <cellStyle name="Обычный 3 2 2 2 3 2 2 2 2 2 4 2 2 2 2 2 3 4 6 2 2 2 4 5 2" xfId="639"/>
    <cellStyle name="Обычный 3 2 2 2 3 2 2 2 2 2 4 3" xfId="204"/>
    <cellStyle name="Обычный 3 2 2 2 3 2 2 2 2 2 5" xfId="137"/>
    <cellStyle name="Обычный 3 2 2 2 3 2 2 2 2 3" xfId="68"/>
    <cellStyle name="Обычный 3 2 2 2 3 2 2 2 2 3 2" xfId="169"/>
    <cellStyle name="Обычный 3 2 2 2 3 2 2 2 2 4" xfId="101"/>
    <cellStyle name="Обычный 3 2 2 2 3 2 2 2 2 4 2" xfId="202"/>
    <cellStyle name="Обычный 3 2 2 2 3 2 2 2 2 5" xfId="136"/>
    <cellStyle name="Обычный 3 2 2 2 3 2 2 2 3" xfId="67"/>
    <cellStyle name="Обычный 3 2 2 2 3 2 2 2 3 2" xfId="168"/>
    <cellStyle name="Обычный 3 2 2 2 3 2 2 2 4" xfId="100"/>
    <cellStyle name="Обычный 3 2 2 2 3 2 2 2 4 2" xfId="201"/>
    <cellStyle name="Обычный 3 2 2 2 3 2 2 2 5" xfId="135"/>
    <cellStyle name="Обычный 3 2 2 2 3 2 2 3" xfId="65"/>
    <cellStyle name="Обычный 3 2 2 2 3 2 2 3 2" xfId="166"/>
    <cellStyle name="Обычный 3 2 2 2 3 2 2 4" xfId="98"/>
    <cellStyle name="Обычный 3 2 2 2 3 2 2 4 2" xfId="199"/>
    <cellStyle name="Обычный 3 2 2 2 3 2 2 5" xfId="133"/>
    <cellStyle name="Обычный 3 2 2 2 3 2 2 6" xfId="234"/>
    <cellStyle name="Обычный 3 2 2 2 3 2 3" xfId="63"/>
    <cellStyle name="Обычный 3 2 2 2 3 2 3 2" xfId="164"/>
    <cellStyle name="Обычный 3 2 2 2 3 2 4" xfId="96"/>
    <cellStyle name="Обычный 3 2 2 2 3 2 4 2" xfId="197"/>
    <cellStyle name="Обычный 3 2 2 2 3 2 5" xfId="131"/>
    <cellStyle name="Обычный 3 2 2 2 3 2 6" xfId="232"/>
    <cellStyle name="Обычный 3 2 2 2 3 3" xfId="62"/>
    <cellStyle name="Обычный 3 2 2 2 3 3 2" xfId="163"/>
    <cellStyle name="Обычный 3 2 2 2 3 4" xfId="95"/>
    <cellStyle name="Обычный 3 2 2 2 3 4 2" xfId="196"/>
    <cellStyle name="Обычный 3 2 2 2 3 5" xfId="130"/>
    <cellStyle name="Обычный 3 2 2 2 3 6" xfId="231"/>
    <cellStyle name="Обычный 3 2 2 2 4" xfId="59"/>
    <cellStyle name="Обычный 3 2 2 2 4 2" xfId="160"/>
    <cellStyle name="Обычный 3 2 2 2 5" xfId="92"/>
    <cellStyle name="Обычный 3 2 2 2 5 2" xfId="193"/>
    <cellStyle name="Обычный 3 2 2 2 6" xfId="127"/>
    <cellStyle name="Обычный 3 2 2 2 7" xfId="228"/>
    <cellStyle name="Обычный 3 2 2 3" xfId="56"/>
    <cellStyle name="Обычный 3 2 2 3 2" xfId="157"/>
    <cellStyle name="Обычный 3 2 2 4" xfId="89"/>
    <cellStyle name="Обычный 3 2 2 4 2" xfId="190"/>
    <cellStyle name="Обычный 3 2 2 5" xfId="124"/>
    <cellStyle name="Обычный 3 2 2 6" xfId="225"/>
    <cellStyle name="Обычный 3 2 2 7" xfId="383"/>
    <cellStyle name="Обычный 3 2 3" xfId="55"/>
    <cellStyle name="Обычный 3 2 3 2" xfId="156"/>
    <cellStyle name="Обычный 3 2 3 3" xfId="384"/>
    <cellStyle name="Обычный 3 2 4" xfId="88"/>
    <cellStyle name="Обычный 3 2 4 2" xfId="189"/>
    <cellStyle name="Обычный 3 2 4 3" xfId="385"/>
    <cellStyle name="Обычный 3 2 5" xfId="123"/>
    <cellStyle name="Обычный 3 2 5 2" xfId="386"/>
    <cellStyle name="Обычный 3 2 6" xfId="224"/>
    <cellStyle name="Обычный 3 2 7" xfId="382"/>
    <cellStyle name="Обычный 3 3" xfId="54"/>
    <cellStyle name="Обычный 3 3 2" xfId="155"/>
    <cellStyle name="Обычный 3 3 3" xfId="387"/>
    <cellStyle name="Обычный 3 4" xfId="87"/>
    <cellStyle name="Обычный 3 4 2" xfId="188"/>
    <cellStyle name="Обычный 3 4 3" xfId="388"/>
    <cellStyle name="Обычный 3 5" xfId="122"/>
    <cellStyle name="Обычный 3 5 2" xfId="389"/>
    <cellStyle name="Обычный 3 6" xfId="223"/>
    <cellStyle name="Обычный 3 6 2" xfId="390"/>
    <cellStyle name="Обычный 3 6 3" xfId="483"/>
    <cellStyle name="Обычный 3 6 3 2" xfId="551"/>
    <cellStyle name="Обычный 3 7" xfId="381"/>
    <cellStyle name="Обычный 30" xfId="15"/>
    <cellStyle name="Обычный 30 2" xfId="50"/>
    <cellStyle name="Обычный 30 2 2" xfId="151"/>
    <cellStyle name="Обычный 30 3" xfId="83"/>
    <cellStyle name="Обычный 30 3 2" xfId="184"/>
    <cellStyle name="Обычный 30 4" xfId="118"/>
    <cellStyle name="Обычный 30 5" xfId="219"/>
    <cellStyle name="Обычный 30 6" xfId="391"/>
    <cellStyle name="Обычный 31" xfId="16"/>
    <cellStyle name="Обычный 31 2" xfId="51"/>
    <cellStyle name="Обычный 31 2 2" xfId="152"/>
    <cellStyle name="Обычный 31 3" xfId="84"/>
    <cellStyle name="Обычный 31 3 2" xfId="185"/>
    <cellStyle name="Обычный 31 4" xfId="119"/>
    <cellStyle name="Обычный 31 5" xfId="220"/>
    <cellStyle name="Обычный 31 6" xfId="392"/>
    <cellStyle name="Обычный 32" xfId="393"/>
    <cellStyle name="Обычный 33" xfId="394"/>
    <cellStyle name="Обычный 34" xfId="395"/>
    <cellStyle name="Обычный 35" xfId="396"/>
    <cellStyle name="Обычный 36" xfId="397"/>
    <cellStyle name="Обычный 37" xfId="398"/>
    <cellStyle name="Обычный 38" xfId="399"/>
    <cellStyle name="Обычный 39" xfId="400"/>
    <cellStyle name="Обычный 4" xfId="24"/>
    <cellStyle name="Обычный 4 2" xfId="25"/>
    <cellStyle name="Обычный 4 2 2" xfId="28"/>
    <cellStyle name="Обычный 4 2 2 2" xfId="31"/>
    <cellStyle name="Обычный 4 2 2 2 2" xfId="33"/>
    <cellStyle name="Обычный 4 2 2 2 2 2" xfId="66"/>
    <cellStyle name="Обычный 4 2 2 2 2 2 2" xfId="167"/>
    <cellStyle name="Обычный 4 2 2 2 2 3" xfId="99"/>
    <cellStyle name="Обычный 4 2 2 2 2 3 2" xfId="200"/>
    <cellStyle name="Обычный 4 2 2 2 2 4" xfId="134"/>
    <cellStyle name="Обычный 4 2 2 2 3" xfId="64"/>
    <cellStyle name="Обычный 4 2 2 2 3 2" xfId="165"/>
    <cellStyle name="Обычный 4 2 2 2 4" xfId="97"/>
    <cellStyle name="Обычный 4 2 2 2 4 2" xfId="198"/>
    <cellStyle name="Обычный 4 2 2 2 5" xfId="132"/>
    <cellStyle name="Обычный 4 2 2 2 6" xfId="233"/>
    <cellStyle name="Обычный 4 2 2 3" xfId="61"/>
    <cellStyle name="Обычный 4 2 2 3 2" xfId="162"/>
    <cellStyle name="Обычный 4 2 2 4" xfId="94"/>
    <cellStyle name="Обычный 4 2 2 4 2" xfId="195"/>
    <cellStyle name="Обычный 4 2 2 5" xfId="129"/>
    <cellStyle name="Обычный 4 2 2 6" xfId="230"/>
    <cellStyle name="Обычный 4 2 3" xfId="58"/>
    <cellStyle name="Обычный 4 2 3 2" xfId="159"/>
    <cellStyle name="Обычный 4 2 4" xfId="91"/>
    <cellStyle name="Обычный 4 2 4 2" xfId="192"/>
    <cellStyle name="Обычный 4 2 5" xfId="126"/>
    <cellStyle name="Обычный 4 2 6" xfId="227"/>
    <cellStyle name="Обычный 4 2 7" xfId="401"/>
    <cellStyle name="Обычный 4 3" xfId="57"/>
    <cellStyle name="Обычный 4 3 2" xfId="158"/>
    <cellStyle name="Обычный 4 3 3" xfId="402"/>
    <cellStyle name="Обычный 4 4" xfId="90"/>
    <cellStyle name="Обычный 4 4 2" xfId="191"/>
    <cellStyle name="Обычный 4 4 3" xfId="403"/>
    <cellStyle name="Обычный 4 5" xfId="125"/>
    <cellStyle name="Обычный 4 5 2" xfId="404"/>
    <cellStyle name="Обычный 4 6" xfId="226"/>
    <cellStyle name="Обычный 4 7" xfId="305"/>
    <cellStyle name="Обычный 40" xfId="405"/>
    <cellStyle name="Обычный 41" xfId="406"/>
    <cellStyle name="Обычный 42" xfId="407"/>
    <cellStyle name="Обычный 43" xfId="408"/>
    <cellStyle name="Обычный 44" xfId="409"/>
    <cellStyle name="Обычный 45" xfId="410"/>
    <cellStyle name="Обычный 46" xfId="411"/>
    <cellStyle name="Обычный 47" xfId="412"/>
    <cellStyle name="Обычный 48" xfId="413"/>
    <cellStyle name="Обычный 49" xfId="414"/>
    <cellStyle name="Обычный 5" xfId="17"/>
    <cellStyle name="Обычный 5 2" xfId="52"/>
    <cellStyle name="Обычный 5 2 2" xfId="153"/>
    <cellStyle name="Обычный 5 2 3" xfId="416"/>
    <cellStyle name="Обычный 5 3" xfId="85"/>
    <cellStyle name="Обычный 5 3 2" xfId="186"/>
    <cellStyle name="Обычный 5 4" xfId="120"/>
    <cellStyle name="Обычный 5 5" xfId="221"/>
    <cellStyle name="Обычный 5 6" xfId="415"/>
    <cellStyle name="Обычный 50" xfId="417"/>
    <cellStyle name="Обычный 51" xfId="418"/>
    <cellStyle name="Обычный 52" xfId="419"/>
    <cellStyle name="Обычный 53" xfId="420"/>
    <cellStyle name="Обычный 54" xfId="421"/>
    <cellStyle name="Обычный 55" xfId="422"/>
    <cellStyle name="Обычный 56" xfId="423"/>
    <cellStyle name="Обычный 57" xfId="424"/>
    <cellStyle name="Обычный 58" xfId="425"/>
    <cellStyle name="Обычный 59" xfId="426"/>
    <cellStyle name="Обычный 6" xfId="238"/>
    <cellStyle name="Обычный 6 2" xfId="427"/>
    <cellStyle name="Обычный 60" xfId="303"/>
    <cellStyle name="Обычный 61" xfId="428"/>
    <cellStyle name="Обычный 61 2" xfId="429"/>
    <cellStyle name="Обычный 61 2 2" xfId="485"/>
    <cellStyle name="Обычный 61 3" xfId="484"/>
    <cellStyle name="Обычный 62" xfId="481"/>
    <cellStyle name="Обычный 63" xfId="553"/>
    <cellStyle name="Обычный 63 2" xfId="554"/>
    <cellStyle name="Обычный 63 3" xfId="555"/>
    <cellStyle name="Обычный 63 4" xfId="635"/>
    <cellStyle name="Обычный 7" xfId="240"/>
    <cellStyle name="Обычный 7 2" xfId="289"/>
    <cellStyle name="Обычный 7 2 2" xfId="293"/>
    <cellStyle name="Обычный 7 2 3" xfId="296"/>
    <cellStyle name="Обычный 7 2 3 2" xfId="298"/>
    <cellStyle name="Обычный 7 2 3 3" xfId="300"/>
    <cellStyle name="Обычный 7 2 3 3 2" xfId="302"/>
    <cellStyle name="Обычный 7 2 3 3 2 2" xfId="545"/>
    <cellStyle name="Обычный 7 2 3 3 2 2 2" xfId="548"/>
    <cellStyle name="Обычный 7 2 3 3 2 2 2 2" xfId="607"/>
    <cellStyle name="Обычный 7 2 3 3 2 2 2 2 2" xfId="610"/>
    <cellStyle name="Обычный 7 2 3 3 2 2 2 3" xfId="617"/>
    <cellStyle name="Обычный 7 2 3 3 2 2 2 4" xfId="621"/>
    <cellStyle name="Обычный 7 2 3 3 2 2 2 5" xfId="626"/>
    <cellStyle name="Обычный 7 2 3 3 2 2 2 6" xfId="631"/>
    <cellStyle name="Обычный 7 2 3 3 2 2 2 6 2" xfId="636"/>
    <cellStyle name="Обычный 7 2 3 3 2 2 3" xfId="549"/>
    <cellStyle name="Обычный 7 2 3 3 2 2 3 2" xfId="602"/>
    <cellStyle name="Обычный 7 2 3 3 2 2 3 2 2" xfId="606"/>
    <cellStyle name="Обычный 7 2 3 3 2 2 3 2 2 2" xfId="611"/>
    <cellStyle name="Обычный 7 2 3 3 2 2 3 2 3" xfId="609"/>
    <cellStyle name="Обычный 7 2 3 3 2 2 3 2 4" xfId="616"/>
    <cellStyle name="Обычный 7 2 3 3 2 2 3 2 4 2" xfId="619"/>
    <cellStyle name="Обычный 7 2 3 3 2 2 3 2 4 3" xfId="623"/>
    <cellStyle name="Обычный 7 2 3 3 2 2 3 2 4 4" xfId="628"/>
    <cellStyle name="Обычный 7 2 3 3 2 2 3 2 4 5" xfId="633"/>
    <cellStyle name="Обычный 7 2 3 3 2 2 3 2 4 5 2" xfId="638"/>
    <cellStyle name="Обычный 7 2 3 3 3" xfId="531"/>
    <cellStyle name="Обычный 7 2 4" xfId="431"/>
    <cellStyle name="Обычный 7 2 5" xfId="534"/>
    <cellStyle name="Обычный 7 2 5 2" xfId="537"/>
    <cellStyle name="Обычный 7 2 5 3" xfId="540"/>
    <cellStyle name="Обычный 7 2 5 3 2" xfId="543"/>
    <cellStyle name="Обычный 7 2 5 4" xfId="546"/>
    <cellStyle name="Обычный 7 2 5 4 2" xfId="605"/>
    <cellStyle name="Обычный 7 2 5 4 2 2" xfId="608"/>
    <cellStyle name="Обычный 7 2 5 4 2 2 2" xfId="612"/>
    <cellStyle name="Обычный 7 2 5 4 3" xfId="615"/>
    <cellStyle name="Обычный 7 2 5 4 3 2" xfId="618"/>
    <cellStyle name="Обычный 7 2 5 4 3 3" xfId="622"/>
    <cellStyle name="Обычный 7 2 5 4 3 4" xfId="627"/>
    <cellStyle name="Обычный 7 2 5 4 3 5" xfId="632"/>
    <cellStyle name="Обычный 7 2 5 4 3 5 2" xfId="637"/>
    <cellStyle name="Обычный 7 3" xfId="430"/>
    <cellStyle name="Обычный 72" xfId="432"/>
    <cellStyle name="Обычный 72 2" xfId="486"/>
    <cellStyle name="Обычный 73" xfId="433"/>
    <cellStyle name="Обычный 73 2" xfId="487"/>
    <cellStyle name="Обычный 74" xfId="434"/>
    <cellStyle name="Обычный 74 2" xfId="488"/>
    <cellStyle name="Обычный 75" xfId="435"/>
    <cellStyle name="Обычный 75 2" xfId="436"/>
    <cellStyle name="Обычный 75 2 2" xfId="490"/>
    <cellStyle name="Обычный 75 3" xfId="489"/>
    <cellStyle name="Обычный 76" xfId="437"/>
    <cellStyle name="Обычный 76 2" xfId="438"/>
    <cellStyle name="Обычный 76 2 2" xfId="492"/>
    <cellStyle name="Обычный 76 3" xfId="491"/>
    <cellStyle name="Обычный 77" xfId="439"/>
    <cellStyle name="Обычный 77 2" xfId="493"/>
    <cellStyle name="Обычный 78" xfId="440"/>
    <cellStyle name="Обычный 78 2" xfId="441"/>
    <cellStyle name="Обычный 78 2 2" xfId="495"/>
    <cellStyle name="Обычный 78 3" xfId="494"/>
    <cellStyle name="Обычный 79" xfId="442"/>
    <cellStyle name="Обычный 79 2" xfId="496"/>
    <cellStyle name="Обычный 8" xfId="292"/>
    <cellStyle name="Обычный 8 2" xfId="444"/>
    <cellStyle name="Обычный 8 3" xfId="443"/>
    <cellStyle name="Обычный 80" xfId="445"/>
    <cellStyle name="Обычный 80 2" xfId="446"/>
    <cellStyle name="Обычный 80 2 2" xfId="498"/>
    <cellStyle name="Обычный 80 3" xfId="497"/>
    <cellStyle name="Обычный 81" xfId="447"/>
    <cellStyle name="Обычный 81 2" xfId="448"/>
    <cellStyle name="Обычный 81 2 2" xfId="500"/>
    <cellStyle name="Обычный 81 3" xfId="499"/>
    <cellStyle name="Обычный 82" xfId="449"/>
    <cellStyle name="Обычный 82 2" xfId="501"/>
    <cellStyle name="Обычный 83" xfId="450"/>
    <cellStyle name="Обычный 83 2" xfId="451"/>
    <cellStyle name="Обычный 83 2 2" xfId="503"/>
    <cellStyle name="Обычный 83 3" xfId="502"/>
    <cellStyle name="Обычный 84" xfId="452"/>
    <cellStyle name="Обычный 84 2" xfId="504"/>
    <cellStyle name="Обычный 85" xfId="453"/>
    <cellStyle name="Обычный 85 2" xfId="505"/>
    <cellStyle name="Обычный 86" xfId="454"/>
    <cellStyle name="Обычный 86 2" xfId="506"/>
    <cellStyle name="Обычный 87" xfId="455"/>
    <cellStyle name="Обычный 87 2" xfId="507"/>
    <cellStyle name="Обычный 88" xfId="456"/>
    <cellStyle name="Обычный 88 2" xfId="508"/>
    <cellStyle name="Обычный 89" xfId="457"/>
    <cellStyle name="Обычный 89 2" xfId="458"/>
    <cellStyle name="Обычный 89 2 2" xfId="510"/>
    <cellStyle name="Обычный 89 3" xfId="509"/>
    <cellStyle name="Обычный 9" xfId="297"/>
    <cellStyle name="Обычный 9 2" xfId="459"/>
    <cellStyle name="Обычный 90" xfId="460"/>
    <cellStyle name="Обычный 90 2" xfId="461"/>
    <cellStyle name="Обычный 90 2 2" xfId="512"/>
    <cellStyle name="Обычный 90 3" xfId="511"/>
    <cellStyle name="Обычный 91" xfId="462"/>
    <cellStyle name="Обычный 91 2" xfId="463"/>
    <cellStyle name="Обычный 91 2 2" xfId="514"/>
    <cellStyle name="Обычный 91 3" xfId="513"/>
    <cellStyle name="Обычный 93" xfId="464"/>
    <cellStyle name="Обычный 93 2" xfId="465"/>
    <cellStyle name="Обычный 93 2 2" xfId="516"/>
    <cellStyle name="Обычный 93 3" xfId="515"/>
    <cellStyle name="Обычный 94" xfId="466"/>
    <cellStyle name="Обычный 94 2" xfId="467"/>
    <cellStyle name="Обычный 94 2 2" xfId="518"/>
    <cellStyle name="Обычный 94 3" xfId="517"/>
    <cellStyle name="Обычный 95" xfId="468"/>
    <cellStyle name="Обычный 95 2" xfId="469"/>
    <cellStyle name="Обычный 95 2 2" xfId="520"/>
    <cellStyle name="Обычный 95 3" xfId="519"/>
    <cellStyle name="Обычный 96" xfId="470"/>
    <cellStyle name="Обычный 96 2" xfId="471"/>
    <cellStyle name="Обычный 96 2 2" xfId="522"/>
    <cellStyle name="Обычный 96 3" xfId="521"/>
    <cellStyle name="Обычный 97" xfId="472"/>
    <cellStyle name="Обычный 97 2" xfId="473"/>
    <cellStyle name="Обычный 97 2 2" xfId="524"/>
    <cellStyle name="Обычный 97 3" xfId="523"/>
    <cellStyle name="Обычный 98" xfId="474"/>
    <cellStyle name="Обычный 98 2" xfId="475"/>
    <cellStyle name="Обычный 98 2 2" xfId="526"/>
    <cellStyle name="Обычный 98 3" xfId="525"/>
    <cellStyle name="Обычный 99" xfId="476"/>
    <cellStyle name="Обычный 99 2" xfId="477"/>
    <cellStyle name="Обычный 99 2 2" xfId="528"/>
    <cellStyle name="Обычный 99 3" xfId="527"/>
    <cellStyle name="Плохой 2" xfId="278"/>
    <cellStyle name="Плохой 3" xfId="596"/>
    <cellStyle name="Пояснение 2" xfId="279"/>
    <cellStyle name="Пояснение 3" xfId="597"/>
    <cellStyle name="Примечание 2" xfId="280"/>
    <cellStyle name="Процентный 2" xfId="20"/>
    <cellStyle name="Связанная ячейка 2" xfId="282"/>
    <cellStyle name="Связанная ячейка 3" xfId="598"/>
    <cellStyle name="Текст предупреждения 2" xfId="283"/>
    <cellStyle name="Текст предупреждения 3" xfId="599"/>
    <cellStyle name="Финансовый 2" xfId="478"/>
    <cellStyle name="Финансовый 2 2" xfId="529"/>
    <cellStyle name="Финансовый 3" xfId="479"/>
    <cellStyle name="Финансовый 3 2" xfId="530"/>
    <cellStyle name="Финансовый 3 3" xfId="552"/>
    <cellStyle name="Финансовый 4" xfId="480"/>
    <cellStyle name="Хороший 2" xfId="286"/>
    <cellStyle name="Хороший 3" xfId="60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6FEC6"/>
      <color rgb="FF87F76D"/>
      <color rgb="FFCC66FF"/>
      <color rgb="FF323E1A"/>
      <color rgb="FFF7A209"/>
      <color rgb="FF47375B"/>
      <color rgb="FFD284B1"/>
      <color rgb="FFECFD83"/>
      <color rgb="FF8B3180"/>
      <color rgb="FFC45C9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268088846153239E-2"/>
          <c:y val="0.1727099382320729"/>
          <c:w val="0.92043600980028129"/>
          <c:h val="0.65427698730641171"/>
        </c:manualLayout>
      </c:layout>
      <c:lineChart>
        <c:grouping val="standard"/>
        <c:varyColors val="0"/>
        <c:ser>
          <c:idx val="0"/>
          <c:order val="0"/>
          <c:tx>
            <c:strRef>
              <c:f>диаграмма!$G$28</c:f>
              <c:strCache>
                <c:ptCount val="1"/>
                <c:pt idx="0">
                  <c:v>Прибыло</c:v>
                </c:pt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circle"/>
            <c:size val="10"/>
            <c:spPr>
              <a:solidFill>
                <a:srgbClr val="0070C0"/>
              </a:solidFill>
              <a:ln w="22225"/>
            </c:spPr>
          </c:marker>
          <c:dLbls>
            <c:dLbl>
              <c:idx val="0"/>
              <c:layout>
                <c:manualLayout>
                  <c:x val="-3.0658498706423926E-2"/>
                  <c:y val="-6.9058067471770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28B3-4D53-A96E-55FB740049B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8528236168393801E-2"/>
                  <c:y val="4.77302048789826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28B3-4D53-A96E-55FB740049B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4561253956734291E-2"/>
                  <c:y val="6.32744564109927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28B3-4D53-A96E-55FB740049B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6992590080626853E-2"/>
                  <c:y val="-4.92368739115105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28B3-4D53-A96E-55FB740049B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2658931606453648E-2"/>
                  <c:y val="-5.18911528285730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28B3-4D53-A96E-55FB740049B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2.2632717389979861E-2"/>
                  <c:y val="7.37670090686468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28B3-4D53-A96E-55FB740049B7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rgbClr val="0070C0"/>
                    </a:solidFill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диаграмма!$DJ$27:$DN$27</c:f>
              <c:strCache>
                <c:ptCount val="5"/>
                <c:pt idx="0">
                  <c:v>1 кв. 2021</c:v>
                </c:pt>
                <c:pt idx="1">
                  <c:v>2 кв. 2021</c:v>
                </c:pt>
                <c:pt idx="2">
                  <c:v>3 кв. 2021</c:v>
                </c:pt>
                <c:pt idx="3">
                  <c:v>4 кв. 2021</c:v>
                </c:pt>
                <c:pt idx="4">
                  <c:v>1 кв. 2022</c:v>
                </c:pt>
              </c:strCache>
            </c:strRef>
          </c:cat>
          <c:val>
            <c:numRef>
              <c:f>диаграмма!$DJ$28:$DN$28</c:f>
              <c:numCache>
                <c:formatCode>#,##0</c:formatCode>
                <c:ptCount val="5"/>
                <c:pt idx="0">
                  <c:v>2700</c:v>
                </c:pt>
                <c:pt idx="1">
                  <c:v>2671</c:v>
                </c:pt>
                <c:pt idx="2">
                  <c:v>3221</c:v>
                </c:pt>
                <c:pt idx="3">
                  <c:v>3363</c:v>
                </c:pt>
                <c:pt idx="4">
                  <c:v>2767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685D-4A32-AF88-49DE1C66550B}"/>
            </c:ext>
          </c:extLst>
        </c:ser>
        <c:ser>
          <c:idx val="1"/>
          <c:order val="1"/>
          <c:tx>
            <c:strRef>
              <c:f>диаграмма!$G$29</c:f>
              <c:strCache>
                <c:ptCount val="1"/>
                <c:pt idx="0">
                  <c:v>Выбыло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Lbl>
              <c:idx val="0"/>
              <c:layout>
                <c:manualLayout>
                  <c:x val="-3.6726850661749251E-2"/>
                  <c:y val="4.08936601816571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28B3-4D53-A96E-55FB740049B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7875470126637235E-2"/>
                  <c:y val="-6.47715115198840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28B3-4D53-A96E-55FB740049B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8611633948982383E-2"/>
                  <c:y val="-4.3444902917136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28B3-4D53-A96E-55FB740049B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6938244668016441E-2"/>
                  <c:y val="4.6294804280369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28B3-4D53-A96E-55FB740049B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7750941495455327E-2"/>
                  <c:y val="4.90734372096881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28B3-4D53-A96E-55FB740049B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2.5169178930593873E-2"/>
                  <c:y val="-6.023791953020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28B3-4D53-A96E-55FB740049B7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rgbClr val="C00000"/>
                    </a:solidFill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диаграмма!$DJ$27:$DN$27</c:f>
              <c:strCache>
                <c:ptCount val="5"/>
                <c:pt idx="0">
                  <c:v>1 кв. 2021</c:v>
                </c:pt>
                <c:pt idx="1">
                  <c:v>2 кв. 2021</c:v>
                </c:pt>
                <c:pt idx="2">
                  <c:v>3 кв. 2021</c:v>
                </c:pt>
                <c:pt idx="3">
                  <c:v>4 кв. 2021</c:v>
                </c:pt>
                <c:pt idx="4">
                  <c:v>1 кв. 2022</c:v>
                </c:pt>
              </c:strCache>
            </c:strRef>
          </c:cat>
          <c:val>
            <c:numRef>
              <c:f>диаграмма!$DJ$29:$DN$29</c:f>
              <c:numCache>
                <c:formatCode>#,##0</c:formatCode>
                <c:ptCount val="5"/>
                <c:pt idx="0">
                  <c:v>2407</c:v>
                </c:pt>
                <c:pt idx="1">
                  <c:v>2700</c:v>
                </c:pt>
                <c:pt idx="2">
                  <c:v>3380</c:v>
                </c:pt>
                <c:pt idx="3">
                  <c:v>2972</c:v>
                </c:pt>
                <c:pt idx="4">
                  <c:v>2742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28B3-4D53-A96E-55FB740049B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5925904"/>
        <c:axId val="95924784"/>
      </c:lineChart>
      <c:catAx>
        <c:axId val="9592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300"/>
            </a:pPr>
            <a:endParaRPr lang="ru-RU"/>
          </a:p>
        </c:txPr>
        <c:crossAx val="95924784"/>
        <c:crosses val="autoZero"/>
        <c:auto val="1"/>
        <c:lblAlgn val="ctr"/>
        <c:lblOffset val="100"/>
        <c:noMultiLvlLbl val="0"/>
      </c:catAx>
      <c:valAx>
        <c:axId val="95924784"/>
        <c:scaling>
          <c:orientation val="minMax"/>
          <c:max val="3800"/>
          <c:min val="22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95925904"/>
        <c:crosses val="autoZero"/>
        <c:crossBetween val="between"/>
        <c:majorUnit val="30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8579171943663876"/>
          <c:y val="0.91120199051842365"/>
          <c:w val="0.18325899104415838"/>
          <c:h val="5.2288086644507577E-2"/>
        </c:manualLayout>
      </c:layout>
      <c:overlay val="0"/>
      <c:txPr>
        <a:bodyPr/>
        <a:lstStyle/>
        <a:p>
          <a:pPr>
            <a:defRPr sz="1300"/>
          </a:pPr>
          <a:endParaRPr lang="ru-RU"/>
        </a:p>
      </c:txPr>
    </c:legend>
    <c:plotVisOnly val="1"/>
    <c:dispBlanksAs val="zero"/>
    <c:showDLblsOverMax val="0"/>
  </c:chart>
  <c:spPr>
    <a:solidFill>
      <a:schemeClr val="bg1"/>
    </a:solidFill>
    <a:ln>
      <a:solidFill>
        <a:schemeClr val="bg1">
          <a:lumMod val="75000"/>
        </a:schemeClr>
      </a:solidFill>
    </a:ln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ru-RU" sz="2000" b="1" i="0" u="none" strike="noStrike" kern="1200" baseline="0">
                <a:solidFill>
                  <a:srgbClr val="000000"/>
                </a:solidFill>
                <a:latin typeface="Times New Roman" pitchFamily="18" charset="0"/>
                <a:ea typeface="Arial Cyr"/>
                <a:cs typeface="Times New Roman" pitchFamily="18" charset="0"/>
              </a:defRPr>
            </a:pPr>
            <a:r>
              <a:rPr lang="ru-RU" sz="2000" b="1" i="0" u="none" strike="noStrike" kern="1200" baseline="0">
                <a:solidFill>
                  <a:srgbClr val="000000"/>
                </a:solidFill>
                <a:latin typeface="Times New Roman" pitchFamily="18" charset="0"/>
                <a:ea typeface="Arial Cyr"/>
                <a:cs typeface="Times New Roman" pitchFamily="18" charset="0"/>
              </a:rPr>
              <a:t>Динамика цен на никель</a:t>
            </a:r>
          </a:p>
        </c:rich>
      </c:tx>
      <c:layout>
        <c:manualLayout>
          <c:xMode val="edge"/>
          <c:yMode val="edge"/>
          <c:x val="0.41209100848772973"/>
          <c:y val="3.08056872037914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799363644794212"/>
          <c:y val="0.15509743216458644"/>
          <c:w val="0.88450322487506228"/>
          <c:h val="0.65639810426543665"/>
        </c:manualLayout>
      </c:layout>
      <c:lineChart>
        <c:grouping val="standard"/>
        <c:varyColors val="0"/>
        <c:ser>
          <c:idx val="1"/>
          <c:order val="0"/>
          <c:tx>
            <c:strRef>
              <c:f>диаграмма!$E$102</c:f>
              <c:strCache>
                <c:ptCount val="1"/>
                <c:pt idx="0">
                  <c:v>2020</c:v>
                </c:pt>
              </c:strCache>
            </c:strRef>
          </c:tx>
          <c:spPr>
            <a:ln w="28575">
              <a:solidFill>
                <a:srgbClr val="FF0000"/>
              </a:solidFill>
              <a:prstDash val="solid"/>
            </a:ln>
          </c:spPr>
          <c:marker>
            <c:symbol val="diamond"/>
            <c:size val="10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4.1009170831307062E-2"/>
                  <c:y val="-3.01369863013698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79EC-45FF-A408-BF7F686FB43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63202168717085E-2"/>
                  <c:y val="-3.3150746567637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5ABF-4CCB-9545-8C72A4DC45D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702339441472574E-2"/>
                  <c:y val="-3.63326501995469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5ABF-4CCB-9545-8C72A4DC45D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2516443000472512E-2"/>
                  <c:y val="-3.73385518590998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8779337865289837E-2"/>
                  <c:y val="-3.2914433641000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5ABF-4CCB-9545-8C72A4DC45D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3574416864120632E-2"/>
                  <c:y val="-3.6766815107015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5ABF-4CCB-9545-8C72A4DC45D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2297915782866236E-2"/>
                  <c:y val="-4.6656702158805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9EC-45FF-A408-BF7F686FB43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5565615073411489E-2"/>
                  <c:y val="-3.42478697012188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5ABF-4CCB-9545-8C72A4DC45D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1883486640385589E-2"/>
                  <c:y val="-3.1716720341464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5ABF-4CCB-9545-8C72A4DC45D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3.6872053279805202E-2"/>
                  <c:y val="-3.49287024053501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5ABF-4CCB-9545-8C72A4DC45D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3.8691044039994474E-2"/>
                  <c:y val="-3.8974621323019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5ABF-4CCB-9545-8C72A4DC45D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1.1976850462680339E-2"/>
                  <c:y val="-3.0221674345501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5ABF-4CCB-9545-8C72A4DC45D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800" b="1" i="0" u="none" strike="noStrike" baseline="0">
                    <a:solidFill>
                      <a:schemeClr val="accent2">
                        <a:lumMod val="50000"/>
                      </a:schemeClr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диаграмма!$A$103:$A$114</c:f>
              <c:strCache>
                <c:ptCount val="12"/>
                <c:pt idx="0">
                  <c:v>январь</c:v>
                </c:pt>
                <c:pt idx="1">
                  <c:v>февраль</c:v>
                </c:pt>
                <c:pt idx="2">
                  <c:v>март</c:v>
                </c:pt>
                <c:pt idx="3">
                  <c:v>апрель</c:v>
                </c:pt>
                <c:pt idx="4">
                  <c:v>май</c:v>
                </c:pt>
                <c:pt idx="5">
                  <c:v>июнь</c:v>
                </c:pt>
                <c:pt idx="6">
                  <c:v>июль</c:v>
                </c:pt>
                <c:pt idx="7">
                  <c:v>август</c:v>
                </c:pt>
                <c:pt idx="8">
                  <c:v>сентябрь</c:v>
                </c:pt>
                <c:pt idx="9">
                  <c:v>октябрь</c:v>
                </c:pt>
                <c:pt idx="10">
                  <c:v>ноябрь</c:v>
                </c:pt>
                <c:pt idx="11">
                  <c:v>декабрь</c:v>
                </c:pt>
              </c:strCache>
            </c:strRef>
          </c:cat>
          <c:val>
            <c:numRef>
              <c:f>диаграмма!$E$103:$E$114</c:f>
              <c:numCache>
                <c:formatCode>#\ ##0.0</c:formatCode>
                <c:ptCount val="12"/>
                <c:pt idx="0">
                  <c:v>13549.43</c:v>
                </c:pt>
                <c:pt idx="1">
                  <c:v>12739.5</c:v>
                </c:pt>
                <c:pt idx="2">
                  <c:v>11870.4</c:v>
                </c:pt>
                <c:pt idx="3">
                  <c:v>11753.2</c:v>
                </c:pt>
                <c:pt idx="4">
                  <c:v>12135.317894736843</c:v>
                </c:pt>
                <c:pt idx="5">
                  <c:v>12703.27</c:v>
                </c:pt>
                <c:pt idx="6">
                  <c:v>13341.348913043479</c:v>
                </c:pt>
                <c:pt idx="7">
                  <c:v>14486.85</c:v>
                </c:pt>
                <c:pt idx="8">
                  <c:v>14866.271363636401</c:v>
                </c:pt>
                <c:pt idx="9">
                  <c:v>15219.361818181818</c:v>
                </c:pt>
                <c:pt idx="10">
                  <c:v>15796.048809523809</c:v>
                </c:pt>
                <c:pt idx="11">
                  <c:v>16807.048809523811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9EC-45FF-A408-BF7F686FB436}"/>
            </c:ext>
          </c:extLst>
        </c:ser>
        <c:ser>
          <c:idx val="2"/>
          <c:order val="1"/>
          <c:tx>
            <c:strRef>
              <c:f>диаграмма!$F$102</c:f>
              <c:strCache>
                <c:ptCount val="1"/>
                <c:pt idx="0">
                  <c:v>2021</c:v>
                </c:pt>
              </c:strCache>
            </c:strRef>
          </c:tx>
          <c:spPr>
            <a:ln w="28575">
              <a:solidFill>
                <a:srgbClr val="000080"/>
              </a:solidFill>
              <a:prstDash val="solid"/>
            </a:ln>
          </c:spPr>
          <c:marker>
            <c:symbol val="circle"/>
            <c:size val="10"/>
            <c:spPr>
              <a:solidFill>
                <a:srgbClr val="FFFFFF"/>
              </a:solidFill>
              <a:ln w="28575">
                <a:solidFill>
                  <a:srgbClr val="00008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3.9299895918446112E-2"/>
                  <c:y val="-3.0754229441561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5ABF-4CCB-9545-8C72A4DC45D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4085868559290015E-2"/>
                  <c:y val="-3.9946924754091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79EC-45FF-A408-BF7F686FB43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7696014016644797E-2"/>
                  <c:y val="-4.40704500978473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7696014016644831E-2"/>
                  <c:y val="-3.9373776908023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409928226777169E-2"/>
                  <c:y val="-3.8784042405658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5ABF-4CCB-9545-8C72A4DC45D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5276383816017743E-2"/>
                  <c:y val="-3.541045040602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5ABF-4CCB-9545-8C72A4DC45D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4927761165202577E-2"/>
                  <c:y val="-3.19525401790529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79EC-45FF-A408-BF7F686FB43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4760238289314677E-2"/>
                  <c:y val="-3.78291754626562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79EC-45FF-A408-BF7F686FB43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2276178794108332E-2"/>
                  <c:y val="-3.84726566713407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79EC-45FF-A408-BF7F686FB43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4.250514404596277E-2"/>
                  <c:y val="-3.45412576852550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79EC-45FF-A408-BF7F686FB43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4.5276417131331667E-2"/>
                  <c:y val="-4.03900193449230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5ABF-4CCB-9545-8C72A4DC45D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1.5417542360358942E-2"/>
                  <c:y val="-3.11060242907894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79EC-45FF-A408-BF7F686FB43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800" b="1" i="0" u="none" strike="noStrike" baseline="0">
                    <a:solidFill>
                      <a:schemeClr val="tx2">
                        <a:lumMod val="50000"/>
                      </a:schemeClr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диаграмма!$A$103:$A$114</c:f>
              <c:strCache>
                <c:ptCount val="12"/>
                <c:pt idx="0">
                  <c:v>январь</c:v>
                </c:pt>
                <c:pt idx="1">
                  <c:v>февраль</c:v>
                </c:pt>
                <c:pt idx="2">
                  <c:v>март</c:v>
                </c:pt>
                <c:pt idx="3">
                  <c:v>апрель</c:v>
                </c:pt>
                <c:pt idx="4">
                  <c:v>май</c:v>
                </c:pt>
                <c:pt idx="5">
                  <c:v>июнь</c:v>
                </c:pt>
                <c:pt idx="6">
                  <c:v>июль</c:v>
                </c:pt>
                <c:pt idx="7">
                  <c:v>август</c:v>
                </c:pt>
                <c:pt idx="8">
                  <c:v>сентябрь</c:v>
                </c:pt>
                <c:pt idx="9">
                  <c:v>октябрь</c:v>
                </c:pt>
                <c:pt idx="10">
                  <c:v>ноябрь</c:v>
                </c:pt>
                <c:pt idx="11">
                  <c:v>декабрь</c:v>
                </c:pt>
              </c:strCache>
            </c:strRef>
          </c:cat>
          <c:val>
            <c:numRef>
              <c:f>диаграмма!$F$103:$F$114</c:f>
              <c:numCache>
                <c:formatCode>#\ ##0.0</c:formatCode>
                <c:ptCount val="12"/>
                <c:pt idx="0">
                  <c:v>17847.599999999999</c:v>
                </c:pt>
                <c:pt idx="1">
                  <c:v>18568.05</c:v>
                </c:pt>
                <c:pt idx="2">
                  <c:v>16460.740000000002</c:v>
                </c:pt>
                <c:pt idx="3">
                  <c:v>16480.7</c:v>
                </c:pt>
                <c:pt idx="4">
                  <c:v>17605.740000000002</c:v>
                </c:pt>
                <c:pt idx="5">
                  <c:v>17943.23</c:v>
                </c:pt>
                <c:pt idx="6">
                  <c:v>18817.05</c:v>
                </c:pt>
                <c:pt idx="7">
                  <c:v>19160.43</c:v>
                </c:pt>
                <c:pt idx="8">
                  <c:v>19393.86</c:v>
                </c:pt>
                <c:pt idx="9">
                  <c:v>19416.189999999999</c:v>
                </c:pt>
                <c:pt idx="10">
                  <c:v>19957.95</c:v>
                </c:pt>
                <c:pt idx="11">
                  <c:v>20064.8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79EC-45FF-A408-BF7F686FB436}"/>
            </c:ext>
          </c:extLst>
        </c:ser>
        <c:ser>
          <c:idx val="3"/>
          <c:order val="2"/>
          <c:tx>
            <c:strRef>
              <c:f>диаграмма!$G$102</c:f>
              <c:strCache>
                <c:ptCount val="1"/>
                <c:pt idx="0">
                  <c:v>2022</c:v>
                </c:pt>
              </c:strCache>
            </c:strRef>
          </c:tx>
          <c:spPr>
            <a:ln w="28575">
              <a:solidFill>
                <a:srgbClr val="008000"/>
              </a:solidFill>
              <a:prstDash val="solid"/>
            </a:ln>
          </c:spPr>
          <c:marker>
            <c:symbol val="triangle"/>
            <c:size val="10"/>
            <c:spPr>
              <a:solidFill>
                <a:srgbClr val="FFFFFF"/>
              </a:solidFill>
              <a:ln w="28575">
                <a:solidFill>
                  <a:srgbClr val="00800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5.1507030740736912E-3"/>
                  <c:y val="1.3509900303557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79EC-45FF-A408-BF7F686FB43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6.3093427458826359E-3"/>
                  <c:y val="1.627901880058233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79EC-45FF-A408-BF7F686FB43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4482843061174511E-3"/>
                  <c:y val="2.27320215110097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79EC-45FF-A408-BF7F686FB43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2162370965127391E-3"/>
                  <c:y val="4.89705225203011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79EC-45FF-A408-BF7F686FB436}"/>
                </c:ext>
                <c:ext xmlns:c15="http://schemas.microsoft.com/office/drawing/2012/chart" uri="{CE6537A1-D6FC-4f65-9D91-7224C49458BB}">
                  <c15:layout>
                    <c:manualLayout>
                      <c:w val="8.1557868131939215E-2"/>
                      <c:h val="3.2568896005689886E-2"/>
                    </c:manualLayout>
                  </c15:layout>
                </c:ext>
              </c:extLst>
            </c:dLbl>
            <c:dLbl>
              <c:idx val="4"/>
              <c:layout>
                <c:manualLayout>
                  <c:x val="-4.6395414548592688E-2"/>
                  <c:y val="-3.16047651101266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79EC-45FF-A408-BF7F686FB436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0164208877878723E-2"/>
                  <c:y val="-5.012708003944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79EC-45FF-A408-BF7F686FB436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2463068767280905E-2"/>
                  <c:y val="-3.3364286720621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79EC-45FF-A408-BF7F686FB436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9019477657674798E-2"/>
                  <c:y val="-2.74176001972356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79EC-45FF-A408-BF7F686FB436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3.2009569039628323E-2"/>
                  <c:y val="-3.1674437955529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79EC-45FF-A408-BF7F686FB436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3.5142766061584431E-2"/>
                  <c:y val="-3.76170692381146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79EC-45FF-A408-BF7F686FB436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3.6029418867746313E-2"/>
                  <c:y val="-3.6880950517368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79EC-45FF-A408-BF7F686FB436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1.1902963407408804E-2"/>
                  <c:y val="-3.0434213615942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79EC-45FF-A408-BF7F686FB436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800" b="1" i="0" u="none" strike="noStrike" baseline="0">
                    <a:solidFill>
                      <a:schemeClr val="accent3">
                        <a:lumMod val="50000"/>
                      </a:schemeClr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диаграмма!$A$103:$A$114</c:f>
              <c:strCache>
                <c:ptCount val="12"/>
                <c:pt idx="0">
                  <c:v>январь</c:v>
                </c:pt>
                <c:pt idx="1">
                  <c:v>февраль</c:v>
                </c:pt>
                <c:pt idx="2">
                  <c:v>март</c:v>
                </c:pt>
                <c:pt idx="3">
                  <c:v>апрель</c:v>
                </c:pt>
                <c:pt idx="4">
                  <c:v>май</c:v>
                </c:pt>
                <c:pt idx="5">
                  <c:v>июнь</c:v>
                </c:pt>
                <c:pt idx="6">
                  <c:v>июль</c:v>
                </c:pt>
                <c:pt idx="7">
                  <c:v>август</c:v>
                </c:pt>
                <c:pt idx="8">
                  <c:v>сентябрь</c:v>
                </c:pt>
                <c:pt idx="9">
                  <c:v>октябрь</c:v>
                </c:pt>
                <c:pt idx="10">
                  <c:v>ноябрь</c:v>
                </c:pt>
                <c:pt idx="11">
                  <c:v>декабрь</c:v>
                </c:pt>
              </c:strCache>
            </c:strRef>
          </c:cat>
          <c:val>
            <c:numRef>
              <c:f>диаграмма!$G$103:$G$114</c:f>
              <c:numCache>
                <c:formatCode>#\ ##0.0</c:formatCode>
                <c:ptCount val="12"/>
                <c:pt idx="0">
                  <c:v>22319.38</c:v>
                </c:pt>
                <c:pt idx="1">
                  <c:v>24172.5</c:v>
                </c:pt>
                <c:pt idx="2">
                  <c:v>31840.22</c:v>
                </c:pt>
                <c:pt idx="3">
                  <c:v>33287.24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6-79EC-45FF-A408-BF7F686FB43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37421040"/>
        <c:axId val="337421600"/>
      </c:lineChart>
      <c:catAx>
        <c:axId val="33742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337421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7421600"/>
        <c:scaling>
          <c:orientation val="minMax"/>
          <c:max val="35500"/>
          <c:min val="10500"/>
        </c:scaling>
        <c:delete val="0"/>
        <c:axPos val="l"/>
        <c:majorGridlines>
          <c:spPr>
            <a:ln w="3175">
              <a:solidFill>
                <a:srgbClr val="424242">
                  <a:alpha val="60000"/>
                </a:srgb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r>
                  <a:rPr lang="ru-RU"/>
                  <a:t>$/т.</a:t>
                </a:r>
              </a:p>
            </c:rich>
          </c:tx>
          <c:layout>
            <c:manualLayout>
              <c:xMode val="edge"/>
              <c:yMode val="edge"/>
              <c:x val="1.9018950667489001E-2"/>
              <c:y val="0.4573459715639813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33742104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489407086108122"/>
          <c:y val="0.9344093454470882"/>
          <c:w val="0.31331349188619262"/>
          <c:h val="5.687203791469413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1465" r="0.75000000000001465" t="1" header="0.5" footer="0.5"/>
    <c:pageSetup paperSize="9"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r>
              <a:rPr lang="ru-RU"/>
              <a:t>Динамика бюджета прожиточного минимума и среднего дохода пенсионера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100"/>
      <c:rAngAx val="1"/>
    </c:view3D>
    <c:floor>
      <c:thickness val="0"/>
      <c:spPr>
        <a:solidFill>
          <a:srgbClr val="E3E3E3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[3]диаграмма!$A$4</c:f>
              <c:strCache>
                <c:ptCount val="1"/>
                <c:pt idx="0">
                  <c:v>Величина прожиточного минимума на душу населения (ВПМ)</c:v>
                </c:pt>
              </c:strCache>
            </c:strRef>
          </c:tx>
          <c:spPr>
            <a:pattFill prst="wdUpDiag">
              <a:fgClr>
                <a:srgbClr val="808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ru-RU"/>
                      <a:t>4 809,0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F36-43D2-B850-AC0CF7BF36AC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25" b="1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диаграмма!#REF!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F36-43D2-B850-AC0CF7BF36AC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диаграмма!#REF!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1"/>
          <c:tx>
            <c:strRef>
              <c:f>[3]диаграмма!$A$5</c:f>
              <c:strCache>
                <c:ptCount val="1"/>
                <c:pt idx="0">
                  <c:v>Средний размер пенсии </c:v>
                </c:pt>
              </c:strCache>
            </c:strRef>
          </c:tx>
          <c:spPr>
            <a:pattFill prst="smGrid">
              <a:fgClr>
                <a:srgbClr val="80206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ru-RU"/>
                      <a:t>2 676,8(55,7%)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F36-43D2-B850-AC0CF7BF36AC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t>3056,1 (51,8%)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0F36-43D2-B850-AC0CF7BF36AC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25" b="1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диаграмма!#REF!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F36-43D2-B850-AC0CF7BF36AC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диаграмма!#REF!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337424960"/>
        <c:axId val="337425520"/>
        <c:axId val="0"/>
      </c:bar3DChart>
      <c:catAx>
        <c:axId val="33742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endParaRPr lang="ru-RU"/>
          </a:p>
        </c:txPr>
        <c:crossAx val="337425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7425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0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r>
                  <a:rPr lang="ru-RU"/>
                  <a:t>руб.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endParaRPr lang="ru-RU"/>
          </a:p>
        </c:txPr>
        <c:crossAx val="3374249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 Cyr"/>
              <a:ea typeface="Times New Roman Cyr"/>
              <a:cs typeface="Times New Roman Cyr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Times New Roman Cyr"/>
          <a:ea typeface="Times New Roman Cyr"/>
          <a:cs typeface="Times New Roman Cyr"/>
        </a:defRPr>
      </a:pPr>
      <a:endParaRPr lang="ru-RU"/>
    </a:p>
  </c:txPr>
  <c:printSettings>
    <c:headerFooter alignWithMargins="0"/>
    <c:pageMargins b="1" l="0.75000000000001465" r="0.75000000000001465" t="1" header="0.5" footer="0.5"/>
    <c:pageSetup paperSize="9" orientation="landscape" verticalDpi="196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ru-RU" sz="1300" b="1" i="0" u="none" strike="noStrike" kern="1200" baseline="0">
                <a:solidFill>
                  <a:srgbClr val="000000"/>
                </a:solidFill>
                <a:latin typeface="Times New Roman" pitchFamily="18" charset="0"/>
                <a:ea typeface="Arial Cyr"/>
                <a:cs typeface="Times New Roman" pitchFamily="18" charset="0"/>
              </a:defRPr>
            </a:pPr>
            <a:r>
              <a:rPr lang="ru-RU" sz="1300" b="1" i="0" u="none" strike="noStrike" kern="1200" baseline="0">
                <a:solidFill>
                  <a:srgbClr val="000000"/>
                </a:solidFill>
                <a:latin typeface="Times New Roman" pitchFamily="18" charset="0"/>
                <a:ea typeface="Arial Cyr"/>
                <a:cs typeface="Times New Roman" pitchFamily="18" charset="0"/>
              </a:rPr>
              <a:t>Динамика цен на палладий </a:t>
            </a:r>
          </a:p>
        </c:rich>
      </c:tx>
      <c:layout>
        <c:manualLayout>
          <c:xMode val="edge"/>
          <c:yMode val="edge"/>
          <c:x val="0.40113086074922238"/>
          <c:y val="3.2810229919516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7502455725752"/>
          <c:y val="0.1224387879617885"/>
          <c:w val="0.88547235669093227"/>
          <c:h val="0.6988901080147929"/>
        </c:manualLayout>
      </c:layout>
      <c:lineChart>
        <c:grouping val="standard"/>
        <c:varyColors val="0"/>
        <c:ser>
          <c:idx val="0"/>
          <c:order val="0"/>
          <c:tx>
            <c:strRef>
              <c:f>диаграмма!$K$102</c:f>
              <c:strCache>
                <c:ptCount val="1"/>
                <c:pt idx="0">
                  <c:v>2020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diamond"/>
            <c:size val="10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3.932651848755872E-2"/>
                  <c:y val="4.06358741239819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74A8-495A-B182-0A0064C6DB38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2152962474950081E-2"/>
                  <c:y val="-4.8711204913818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4A8-495A-B182-0A0064C6DB38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1.8128188582123277E-2"/>
                  <c:y val="-4.8711204913818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74A8-495A-B182-0A0064C6DB38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8128188582123329E-2"/>
                  <c:y val="-4.8711204913818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74A8-495A-B182-0A0064C6DB38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6500074500167304E-2"/>
                  <c:y val="-5.2147631030657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74A8-495A-B182-0A0064C6DB38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9326518487558693E-2"/>
                  <c:y val="-4.8711204913818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74A8-495A-B182-0A0064C6DB38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9219072443428658E-2"/>
                  <c:y val="-5.2147631030657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74A8-495A-B182-0A0064C6DB38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5.2045516430820046E-2"/>
                  <c:y val="-4.5274778796980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74A8-495A-B182-0A0064C6DB38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2152962474950081E-2"/>
                  <c:y val="-4.1838352680141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74A8-495A-B182-0A0064C6DB38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4.0739740481254387E-2"/>
                  <c:y val="-4.8711204913818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74A8-495A-B182-0A0064C6DB38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4.0739740481254491E-2"/>
                  <c:y val="-5.558405714749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74A8-495A-B182-0A0064C6DB38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2.1238167186832614E-2"/>
                  <c:y val="-4.8711204913818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74A8-495A-B182-0A0064C6DB38}"/>
                </c:ext>
                <c:ext xmlns:c15="http://schemas.microsoft.com/office/drawing/2012/chart" uri="{CE6537A1-D6FC-4f65-9D91-7224C49458BB}"/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chemeClr val="accent2">
                        <a:lumMod val="50000"/>
                      </a:schemeClr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диаграмма!$A$103:$A$114</c:f>
              <c:strCache>
                <c:ptCount val="12"/>
                <c:pt idx="0">
                  <c:v>январь</c:v>
                </c:pt>
                <c:pt idx="1">
                  <c:v>февраль</c:v>
                </c:pt>
                <c:pt idx="2">
                  <c:v>март</c:v>
                </c:pt>
                <c:pt idx="3">
                  <c:v>апрель</c:v>
                </c:pt>
                <c:pt idx="4">
                  <c:v>май</c:v>
                </c:pt>
                <c:pt idx="5">
                  <c:v>июнь</c:v>
                </c:pt>
                <c:pt idx="6">
                  <c:v>июль</c:v>
                </c:pt>
                <c:pt idx="7">
                  <c:v>август</c:v>
                </c:pt>
                <c:pt idx="8">
                  <c:v>сентябрь</c:v>
                </c:pt>
                <c:pt idx="9">
                  <c:v>октябрь</c:v>
                </c:pt>
                <c:pt idx="10">
                  <c:v>ноябрь</c:v>
                </c:pt>
                <c:pt idx="11">
                  <c:v>декабрь</c:v>
                </c:pt>
              </c:strCache>
            </c:strRef>
          </c:cat>
          <c:val>
            <c:numRef>
              <c:f>диаграмма!$K$103:$K$114</c:f>
              <c:numCache>
                <c:formatCode>#\ ##0.0</c:formatCode>
                <c:ptCount val="12"/>
                <c:pt idx="0">
                  <c:v>2240.1799999999998</c:v>
                </c:pt>
                <c:pt idx="1">
                  <c:v>2524.6999999999998</c:v>
                </c:pt>
                <c:pt idx="2">
                  <c:v>2108.9</c:v>
                </c:pt>
                <c:pt idx="3">
                  <c:v>2073.15</c:v>
                </c:pt>
                <c:pt idx="4">
                  <c:v>1910.4375</c:v>
                </c:pt>
                <c:pt idx="5">
                  <c:v>1920.9545454545455</c:v>
                </c:pt>
                <c:pt idx="6">
                  <c:v>2040.391304347826</c:v>
                </c:pt>
                <c:pt idx="7">
                  <c:v>2168.5500000000002</c:v>
                </c:pt>
                <c:pt idx="8">
                  <c:v>2299.6363636363635</c:v>
                </c:pt>
                <c:pt idx="9">
                  <c:v>2345.181818181818</c:v>
                </c:pt>
                <c:pt idx="10">
                  <c:v>2353.2380952380954</c:v>
                </c:pt>
                <c:pt idx="11">
                  <c:v>2345.4285714285716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FB8-428F-97A5-1674031DB9C2}"/>
            </c:ext>
          </c:extLst>
        </c:ser>
        <c:ser>
          <c:idx val="1"/>
          <c:order val="1"/>
          <c:tx>
            <c:strRef>
              <c:f>диаграмма!$L$102</c:f>
              <c:strCache>
                <c:ptCount val="1"/>
                <c:pt idx="0">
                  <c:v>2021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circle"/>
            <c:size val="10"/>
            <c:spPr>
              <a:solidFill>
                <a:srgbClr val="FFFF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4.4311631250989685E-2"/>
                  <c:y val="-5.4381308006602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74A8-495A-B182-0A0064C6DB38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0130529486519106E-2"/>
                  <c:y val="5.2029630644081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74A8-495A-B182-0A0064C6DB38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5852728345211908E-2"/>
                  <c:y val="4.65184307783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74A8-495A-B182-0A0064C6DB38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7.7125722072233838E-2"/>
                  <c:y val="-3.13763217249429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437650121931095E-2"/>
                  <c:y val="5.6247055867663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2.6045358456848289E-2"/>
                  <c:y val="-4.6614418791381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1.6113329508219552E-2"/>
                  <c:y val="-3.67727678167550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0226854893276192E-2"/>
                  <c:y val="-4.4071936296595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9BF-439A-B434-30C74D9C2D7C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311506620388654E-2"/>
                  <c:y val="5.27713288416266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FB8-428F-97A5-1674031DB9C2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4.1628623732092279E-2"/>
                  <c:y val="4.5819736450469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BFB8-428F-97A5-1674031DB9C2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4.4425690506386478E-2"/>
                  <c:y val="-5.01637037638336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FB8-428F-97A5-1674031DB9C2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2.0492720404488719E-2"/>
                  <c:y val="-5.4381308006602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chemeClr val="accent1">
                        <a:lumMod val="50000"/>
                      </a:schemeClr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диаграмма!$A$103:$A$114</c:f>
              <c:strCache>
                <c:ptCount val="12"/>
                <c:pt idx="0">
                  <c:v>январь</c:v>
                </c:pt>
                <c:pt idx="1">
                  <c:v>февраль</c:v>
                </c:pt>
                <c:pt idx="2">
                  <c:v>март</c:v>
                </c:pt>
                <c:pt idx="3">
                  <c:v>апрель</c:v>
                </c:pt>
                <c:pt idx="4">
                  <c:v>май</c:v>
                </c:pt>
                <c:pt idx="5">
                  <c:v>июнь</c:v>
                </c:pt>
                <c:pt idx="6">
                  <c:v>июль</c:v>
                </c:pt>
                <c:pt idx="7">
                  <c:v>август</c:v>
                </c:pt>
                <c:pt idx="8">
                  <c:v>сентябрь</c:v>
                </c:pt>
                <c:pt idx="9">
                  <c:v>октябрь</c:v>
                </c:pt>
                <c:pt idx="10">
                  <c:v>ноябрь</c:v>
                </c:pt>
                <c:pt idx="11">
                  <c:v>декабрь</c:v>
                </c:pt>
              </c:strCache>
            </c:strRef>
          </c:cat>
          <c:val>
            <c:numRef>
              <c:f>диаграмма!$L$103:$L$114</c:f>
              <c:numCache>
                <c:formatCode>#\ ##0.0</c:formatCode>
                <c:ptCount val="12"/>
                <c:pt idx="0">
                  <c:v>2378.1</c:v>
                </c:pt>
                <c:pt idx="1">
                  <c:v>2345.9499999999998</c:v>
                </c:pt>
                <c:pt idx="2">
                  <c:v>2480.2600000000002</c:v>
                </c:pt>
                <c:pt idx="3">
                  <c:v>2782.85</c:v>
                </c:pt>
                <c:pt idx="4">
                  <c:v>2870.37</c:v>
                </c:pt>
                <c:pt idx="5">
                  <c:v>2721.23</c:v>
                </c:pt>
                <c:pt idx="6">
                  <c:v>2733.64</c:v>
                </c:pt>
                <c:pt idx="7">
                  <c:v>2537.9</c:v>
                </c:pt>
                <c:pt idx="8">
                  <c:v>2112.1799999999998</c:v>
                </c:pt>
                <c:pt idx="9">
                  <c:v>2008.86</c:v>
                </c:pt>
                <c:pt idx="10">
                  <c:v>2006.77</c:v>
                </c:pt>
                <c:pt idx="11">
                  <c:v>1794.5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BFB8-428F-97A5-1674031DB9C2}"/>
            </c:ext>
          </c:extLst>
        </c:ser>
        <c:ser>
          <c:idx val="2"/>
          <c:order val="2"/>
          <c:tx>
            <c:strRef>
              <c:f>диаграмма!$M$102</c:f>
              <c:strCache>
                <c:ptCount val="1"/>
                <c:pt idx="0">
                  <c:v>2022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triangle"/>
            <c:size val="10"/>
            <c:spPr>
              <a:solidFill>
                <a:srgbClr val="FFFFFF"/>
              </a:solidFill>
              <a:ln>
                <a:solidFill>
                  <a:srgbClr val="339933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4.1544052967115212E-2"/>
                  <c:y val="4.62732364639985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FB8-428F-97A5-1674031DB9C2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2896730372278716E-2"/>
                  <c:y val="-2.9048508125018621E-2"/>
                </c:manualLayout>
              </c:layout>
              <c:tx>
                <c:rich>
                  <a:bodyPr/>
                  <a:lstStyle/>
                  <a:p>
                    <a:fld id="{0A85DB59-85AC-4F0F-8868-156BC4E2AB85}" type="VALUE">
                      <a:rPr lang="en-US" sz="1000"/>
                      <a:pPr/>
                      <a:t>[ЗНАЧЕНИЕ]</a:t>
                    </a:fld>
                    <a:endParaRPr lang="ru-RU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2"/>
              <c:layout>
                <c:manualLayout>
                  <c:x val="-4.0746071618474849E-2"/>
                  <c:y val="-5.2384738193894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FB8-428F-97A5-1674031DB9C2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2855209004610782E-3"/>
                  <c:y val="-6.493109140530530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BFB8-428F-97A5-1674031DB9C2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0532244702069434E-2"/>
                  <c:y val="-4.07196492668407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FB8-428F-97A5-1674031DB9C2}"/>
                </c:ext>
                <c:ext xmlns:c15="http://schemas.microsoft.com/office/drawing/2012/chart" uri="{CE6537A1-D6FC-4f65-9D91-7224C49458BB}">
                  <c15:layout>
                    <c:manualLayout>
                      <c:w val="9.7490174687992454E-2"/>
                      <c:h val="5.9945853076632034E-2"/>
                    </c:manualLayout>
                  </c15:layout>
                </c:ext>
              </c:extLst>
            </c:dLbl>
            <c:dLbl>
              <c:idx val="5"/>
              <c:layout>
                <c:manualLayout>
                  <c:x val="-3.5492983664636241E-2"/>
                  <c:y val="-4.98820134586506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BFB8-428F-97A5-1674031DB9C2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8241320710915997E-2"/>
                  <c:y val="-3.91254712373367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FB8-428F-97A5-1674031DB9C2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4150920382130719E-2"/>
                  <c:y val="-3.84218171121720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BFB8-428F-97A5-1674031DB9C2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0480464320206281E-3"/>
                  <c:y val="-2.1475227967638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FB8-428F-97A5-1674031DB9C2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1.3950615346901035E-2"/>
                  <c:y val="-4.06824146981627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BFB8-428F-97A5-1674031DB9C2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1.546287415747756E-2"/>
                  <c:y val="-3.2895256649619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FB8-428F-97A5-1674031DB9C2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1.9965377173927677E-2"/>
                  <c:y val="5.0724084747138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BFB8-428F-97A5-1674031DB9C2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0">
                  <a:defRPr lang="ru-RU" sz="1100" b="1" i="0" u="none" strike="noStrike" kern="1200" baseline="0">
                    <a:solidFill>
                      <a:schemeClr val="accent3">
                        <a:lumMod val="50000"/>
                      </a:schemeClr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диаграмма!$A$103:$A$114</c:f>
              <c:strCache>
                <c:ptCount val="12"/>
                <c:pt idx="0">
                  <c:v>январь</c:v>
                </c:pt>
                <c:pt idx="1">
                  <c:v>февраль</c:v>
                </c:pt>
                <c:pt idx="2">
                  <c:v>март</c:v>
                </c:pt>
                <c:pt idx="3">
                  <c:v>апрель</c:v>
                </c:pt>
                <c:pt idx="4">
                  <c:v>май</c:v>
                </c:pt>
                <c:pt idx="5">
                  <c:v>июнь</c:v>
                </c:pt>
                <c:pt idx="6">
                  <c:v>июль</c:v>
                </c:pt>
                <c:pt idx="7">
                  <c:v>август</c:v>
                </c:pt>
                <c:pt idx="8">
                  <c:v>сентябрь</c:v>
                </c:pt>
                <c:pt idx="9">
                  <c:v>октябрь</c:v>
                </c:pt>
                <c:pt idx="10">
                  <c:v>ноябрь</c:v>
                </c:pt>
                <c:pt idx="11">
                  <c:v>декабрь</c:v>
                </c:pt>
              </c:strCache>
            </c:strRef>
          </c:cat>
          <c:val>
            <c:numRef>
              <c:f>диаграмма!$M$103:$M$114</c:f>
              <c:numCache>
                <c:formatCode>#\ ##0.0</c:formatCode>
                <c:ptCount val="12"/>
                <c:pt idx="0">
                  <c:v>2033.75</c:v>
                </c:pt>
                <c:pt idx="1">
                  <c:v>2350.1</c:v>
                </c:pt>
                <c:pt idx="2">
                  <c:v>2582.7800000000002</c:v>
                </c:pt>
                <c:pt idx="3">
                  <c:v>2325.37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1-BFB8-428F-97A5-1674031DB9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37428880"/>
        <c:axId val="337429440"/>
      </c:lineChart>
      <c:catAx>
        <c:axId val="337428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337429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7429440"/>
        <c:scaling>
          <c:orientation val="minMax"/>
          <c:max val="2900"/>
          <c:min val="1750"/>
        </c:scaling>
        <c:delete val="0"/>
        <c:axPos val="l"/>
        <c:majorGridlines>
          <c:spPr>
            <a:ln w="3175">
              <a:solidFill>
                <a:srgbClr val="424242">
                  <a:alpha val="60000"/>
                </a:srgb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r>
                  <a:rPr lang="ru-RU" sz="1100"/>
                  <a:t>$/тр.унция</a:t>
                </a:r>
              </a:p>
            </c:rich>
          </c:tx>
          <c:layout>
            <c:manualLayout>
              <c:xMode val="edge"/>
              <c:yMode val="edge"/>
              <c:x val="1.2789887149224412E-2"/>
              <c:y val="0.39709444955737799"/>
            </c:manualLayout>
          </c:layout>
          <c:overlay val="0"/>
          <c:spPr>
            <a:noFill/>
            <a:ln w="25400">
              <a:noFill/>
            </a:ln>
          </c:spPr>
        </c:title>
        <c:numFmt formatCode="#\ ##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337428880"/>
        <c:crosses val="autoZero"/>
        <c:crossBetween val="between"/>
        <c:minorUnit val="25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56434342843943"/>
          <c:y val="0.90833130394783057"/>
          <c:w val="0.28101813890443988"/>
          <c:h val="6.053278134047953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 Cyr"/>
                <a:cs typeface="Times New Roman" pitchFamily="18" charset="0"/>
              </a:defRPr>
            </a:pPr>
            <a:r>
              <a:rPr lang="ru-RU" sz="1300">
                <a:latin typeface="Times New Roman" pitchFamily="18" charset="0"/>
                <a:cs typeface="Times New Roman" pitchFamily="18" charset="0"/>
              </a:rPr>
              <a:t>Динамика цен на</a:t>
            </a:r>
            <a:r>
              <a:rPr lang="ru-RU" sz="1300" baseline="0">
                <a:latin typeface="Times New Roman" pitchFamily="18" charset="0"/>
                <a:cs typeface="Times New Roman" pitchFamily="18" charset="0"/>
              </a:rPr>
              <a:t> платину</a:t>
            </a:r>
            <a:r>
              <a:rPr lang="ru-RU" sz="1300">
                <a:latin typeface="Times New Roman" pitchFamily="18" charset="0"/>
                <a:cs typeface="Times New Roman" pitchFamily="18" charset="0"/>
              </a:rPr>
              <a:t> </a:t>
            </a:r>
          </a:p>
        </c:rich>
      </c:tx>
      <c:layout>
        <c:manualLayout>
          <c:xMode val="edge"/>
          <c:yMode val="edge"/>
          <c:x val="0.40578504325437131"/>
          <c:y val="2.73653450749386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53705081069697"/>
          <c:y val="0.17772511848341241"/>
          <c:w val="0.87949305437629965"/>
          <c:h val="0.63507109004745343"/>
        </c:manualLayout>
      </c:layout>
      <c:lineChart>
        <c:grouping val="standard"/>
        <c:varyColors val="0"/>
        <c:ser>
          <c:idx val="0"/>
          <c:order val="0"/>
          <c:tx>
            <c:strRef>
              <c:f>диаграмма!$H$102</c:f>
              <c:strCache>
                <c:ptCount val="1"/>
                <c:pt idx="0">
                  <c:v>2020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diamond"/>
            <c:size val="10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3.7838381068629946E-2"/>
                  <c:y val="4.2116662369344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FA47-4DF0-B9C0-7725CC4A2BF7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2756410000430416E-2"/>
                  <c:y val="4.8007298835756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FA47-4DF0-B9C0-7725CC4A2BF7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2361292103099544E-2"/>
                  <c:y val="-4.6241297923402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FA47-4DF0-B9C0-7725CC4A2BF7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5060504608569278E-2"/>
                  <c:y val="-3.9524330003429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FA47-4DF0-B9C0-7725CC4A2BF7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4891003259852484E-2"/>
                  <c:y val="-4.30729156336566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1F3-4363-B044-30A3F7FFD176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3482260714540843E-2"/>
                  <c:y val="4.4248662871800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A1F3-4363-B044-30A3F7FFD176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0238430213642755E-2"/>
                  <c:y val="4.3514409533677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FA47-4DF0-B9C0-7725CC4A2BF7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3244694618259983E-2"/>
                  <c:y val="4.3514409533677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FA47-4DF0-B9C0-7725CC4A2BF7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3.6052162075940863E-2"/>
                  <c:y val="4.69286049571259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FA47-4DF0-B9C0-7725CC4A2BF7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4.0288372926763578E-2"/>
                  <c:y val="4.3458749016574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FA47-4DF0-B9C0-7725CC4A2BF7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3.4603486671077238E-2"/>
                  <c:y val="4.6817271266784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FA47-4DF0-B9C0-7725CC4A2BF7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2.4088166429509852E-2"/>
                  <c:y val="-4.3695696728085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1F3-4363-B044-30A3F7FFD176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chemeClr val="accent2">
                        <a:lumMod val="50000"/>
                      </a:schemeClr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диаграмма!$A$103:$A$114</c:f>
              <c:strCache>
                <c:ptCount val="12"/>
                <c:pt idx="0">
                  <c:v>январь</c:v>
                </c:pt>
                <c:pt idx="1">
                  <c:v>февраль</c:v>
                </c:pt>
                <c:pt idx="2">
                  <c:v>март</c:v>
                </c:pt>
                <c:pt idx="3">
                  <c:v>апрель</c:v>
                </c:pt>
                <c:pt idx="4">
                  <c:v>май</c:v>
                </c:pt>
                <c:pt idx="5">
                  <c:v>июнь</c:v>
                </c:pt>
                <c:pt idx="6">
                  <c:v>июль</c:v>
                </c:pt>
                <c:pt idx="7">
                  <c:v>август</c:v>
                </c:pt>
                <c:pt idx="8">
                  <c:v>сентябрь</c:v>
                </c:pt>
                <c:pt idx="9">
                  <c:v>октябрь</c:v>
                </c:pt>
                <c:pt idx="10">
                  <c:v>ноябрь</c:v>
                </c:pt>
                <c:pt idx="11">
                  <c:v>декабрь</c:v>
                </c:pt>
              </c:strCache>
            </c:strRef>
          </c:cat>
          <c:val>
            <c:numRef>
              <c:f>диаграмма!$H$103:$H$114</c:f>
              <c:numCache>
                <c:formatCode>#\ ##0.0</c:formatCode>
                <c:ptCount val="12"/>
                <c:pt idx="0">
                  <c:v>987.36</c:v>
                </c:pt>
                <c:pt idx="1">
                  <c:v>961.1</c:v>
                </c:pt>
                <c:pt idx="2">
                  <c:v>759</c:v>
                </c:pt>
                <c:pt idx="3">
                  <c:v>754.3</c:v>
                </c:pt>
                <c:pt idx="4">
                  <c:v>799</c:v>
                </c:pt>
                <c:pt idx="5">
                  <c:v>820.77272727272725</c:v>
                </c:pt>
                <c:pt idx="6">
                  <c:v>862.17391304347825</c:v>
                </c:pt>
                <c:pt idx="7">
                  <c:v>936.7</c:v>
                </c:pt>
                <c:pt idx="8">
                  <c:v>907.18181818181813</c:v>
                </c:pt>
                <c:pt idx="9">
                  <c:v>876.27272727272725</c:v>
                </c:pt>
                <c:pt idx="10">
                  <c:v>913.76190476190482</c:v>
                </c:pt>
                <c:pt idx="11">
                  <c:v>1028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FA47-4DF0-B9C0-7725CC4A2BF7}"/>
            </c:ext>
          </c:extLst>
        </c:ser>
        <c:ser>
          <c:idx val="1"/>
          <c:order val="1"/>
          <c:tx>
            <c:strRef>
              <c:f>диаграмма!$I$102</c:f>
              <c:strCache>
                <c:ptCount val="1"/>
                <c:pt idx="0">
                  <c:v>2021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circle"/>
            <c:size val="10"/>
            <c:spPr>
              <a:solidFill>
                <a:srgbClr val="FFFF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4.9132608265911086E-2"/>
                  <c:y val="-5.72708840703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FA47-4DF0-B9C0-7725CC4A2BF7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5081013550936672E-2"/>
                  <c:y val="5.2974734012381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FA47-4DF0-B9C0-7725CC4A2BF7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8829714307011813E-2"/>
                  <c:y val="4.4030226700251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A1F3-4363-B044-30A3F7FFD176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326270871895247E-2"/>
                  <c:y val="3.934118929625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FA47-4DF0-B9C0-7725CC4A2BF7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4324218436291854E-3"/>
                  <c:y val="-1.2893287583384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FA47-4DF0-B9C0-7725CC4A2BF7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891624881366132E-2"/>
                  <c:y val="-4.7797060631904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FA47-4DF0-B9C0-7725CC4A2BF7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2349684951923053E-2"/>
                  <c:y val="-4.7423127524676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FA47-4DF0-B9C0-7725CC4A2BF7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7577743731317522E-2"/>
                  <c:y val="-4.9932498991782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FA47-4DF0-B9C0-7725CC4A2BF7}"/>
                </c:ext>
                <c:ext xmlns:c15="http://schemas.microsoft.com/office/drawing/2012/chart" uri="{CE6537A1-D6FC-4f65-9D91-7224C49458BB}">
                  <c15:layout>
                    <c:manualLayout>
                      <c:w val="6.590785359548812E-2"/>
                      <c:h val="7.3728025810375714E-2"/>
                    </c:manualLayout>
                  </c15:layout>
                </c:ext>
              </c:extLst>
            </c:dLbl>
            <c:dLbl>
              <c:idx val="8"/>
              <c:layout>
                <c:manualLayout>
                  <c:x val="-3.2198530204549415E-2"/>
                  <c:y val="-4.9810851729176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FA47-4DF0-B9C0-7725CC4A2BF7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4.9128620634728469E-2"/>
                  <c:y val="-4.6340995788624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FA47-4DF0-B9C0-7725CC4A2BF7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4.3463700808817785E-2"/>
                  <c:y val="-4.64552384352460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FA47-4DF0-B9C0-7725CC4A2BF7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2.9504319594807479E-2"/>
                  <c:y val="4.77103373582176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FA47-4DF0-B9C0-7725CC4A2BF7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chemeClr val="accent1">
                        <a:lumMod val="50000"/>
                      </a:schemeClr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диаграмма!$A$103:$A$114</c:f>
              <c:strCache>
                <c:ptCount val="12"/>
                <c:pt idx="0">
                  <c:v>январь</c:v>
                </c:pt>
                <c:pt idx="1">
                  <c:v>февраль</c:v>
                </c:pt>
                <c:pt idx="2">
                  <c:v>март</c:v>
                </c:pt>
                <c:pt idx="3">
                  <c:v>апрель</c:v>
                </c:pt>
                <c:pt idx="4">
                  <c:v>май</c:v>
                </c:pt>
                <c:pt idx="5">
                  <c:v>июнь</c:v>
                </c:pt>
                <c:pt idx="6">
                  <c:v>июль</c:v>
                </c:pt>
                <c:pt idx="7">
                  <c:v>август</c:v>
                </c:pt>
                <c:pt idx="8">
                  <c:v>сентябрь</c:v>
                </c:pt>
                <c:pt idx="9">
                  <c:v>октябрь</c:v>
                </c:pt>
                <c:pt idx="10">
                  <c:v>ноябрь</c:v>
                </c:pt>
                <c:pt idx="11">
                  <c:v>декабрь</c:v>
                </c:pt>
              </c:strCache>
            </c:strRef>
          </c:cat>
          <c:val>
            <c:numRef>
              <c:f>диаграмма!$I$103:$I$114</c:f>
              <c:numCache>
                <c:formatCode>#\ ##0.0</c:formatCode>
                <c:ptCount val="12"/>
                <c:pt idx="0">
                  <c:v>1090.95</c:v>
                </c:pt>
                <c:pt idx="1">
                  <c:v>1206.7</c:v>
                </c:pt>
                <c:pt idx="2">
                  <c:v>1181</c:v>
                </c:pt>
                <c:pt idx="3">
                  <c:v>1209.05</c:v>
                </c:pt>
                <c:pt idx="4">
                  <c:v>1214</c:v>
                </c:pt>
                <c:pt idx="5">
                  <c:v>1125.6199999999999</c:v>
                </c:pt>
                <c:pt idx="6">
                  <c:v>1087.25</c:v>
                </c:pt>
                <c:pt idx="7">
                  <c:v>1009.15</c:v>
                </c:pt>
                <c:pt idx="8">
                  <c:v>975.18</c:v>
                </c:pt>
                <c:pt idx="9">
                  <c:v>1015.44</c:v>
                </c:pt>
                <c:pt idx="10">
                  <c:v>1035.77</c:v>
                </c:pt>
                <c:pt idx="11">
                  <c:v>943.6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5-FA47-4DF0-B9C0-7725CC4A2BF7}"/>
            </c:ext>
          </c:extLst>
        </c:ser>
        <c:ser>
          <c:idx val="2"/>
          <c:order val="2"/>
          <c:tx>
            <c:strRef>
              <c:f>диаграмма!$J$102</c:f>
              <c:strCache>
                <c:ptCount val="1"/>
                <c:pt idx="0">
                  <c:v>2022</c:v>
                </c:pt>
              </c:strCache>
            </c:strRef>
          </c:tx>
          <c:spPr>
            <a:ln w="25400">
              <a:solidFill>
                <a:srgbClr val="339933"/>
              </a:solidFill>
              <a:prstDash val="solid"/>
            </a:ln>
          </c:spPr>
          <c:marker>
            <c:symbol val="triangle"/>
            <c:size val="10"/>
            <c:spPr>
              <a:solidFill>
                <a:srgbClr val="FFFFFF"/>
              </a:solidFill>
              <a:ln>
                <a:solidFill>
                  <a:srgbClr val="339933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3.5562638131755225E-2"/>
                  <c:y val="-5.70191180864473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FA47-4DF0-B9C0-7725CC4A2BF7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5214163213187303E-2"/>
                  <c:y val="-5.45454694560843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FA47-4DF0-B9C0-7725CC4A2BF7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8127926256119646E-2"/>
                  <c:y val="-5.54738052665288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8-FA47-4DF0-B9C0-7725CC4A2BF7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4131280606873031E-2"/>
                  <c:y val="-4.62933946858657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9-FA47-4DF0-B9C0-7725CC4A2BF7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7363881083493892E-2"/>
                  <c:y val="-4.31326814626761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A-FA47-4DF0-B9C0-7725CC4A2BF7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0942863620854359E-2"/>
                  <c:y val="-4.1928109112305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B-FA47-4DF0-B9C0-7725CC4A2BF7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5810124577210847E-2"/>
                  <c:y val="-4.4766192639018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C-FA47-4DF0-B9C0-7725CC4A2BF7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1.6131322314526287E-2"/>
                  <c:y val="-4.10424641504194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D-FA47-4DF0-B9C0-7725CC4A2BF7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1.8557243532318773E-2"/>
                  <c:y val="-5.2088035595046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E-FA47-4DF0-B9C0-7725CC4A2BF7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3.9541628453138571E-2"/>
                  <c:y val="-4.2884626827188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F-FA47-4DF0-B9C0-7725CC4A2BF7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4.0780545420743698E-2"/>
                  <c:y val="-4.9281157235698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0-FA47-4DF0-B9C0-7725CC4A2BF7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2.4084727766603971E-2"/>
                  <c:y val="-4.73453790568370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1-FA47-4DF0-B9C0-7725CC4A2BF7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0">
                  <a:defRPr lang="ru-RU" sz="1100" b="1" i="0" u="none" strike="noStrike" kern="1200" baseline="0">
                    <a:solidFill>
                      <a:schemeClr val="accent3">
                        <a:lumMod val="50000"/>
                      </a:schemeClr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диаграмма!$A$103:$A$114</c:f>
              <c:strCache>
                <c:ptCount val="12"/>
                <c:pt idx="0">
                  <c:v>январь</c:v>
                </c:pt>
                <c:pt idx="1">
                  <c:v>февраль</c:v>
                </c:pt>
                <c:pt idx="2">
                  <c:v>март</c:v>
                </c:pt>
                <c:pt idx="3">
                  <c:v>апрель</c:v>
                </c:pt>
                <c:pt idx="4">
                  <c:v>май</c:v>
                </c:pt>
                <c:pt idx="5">
                  <c:v>июнь</c:v>
                </c:pt>
                <c:pt idx="6">
                  <c:v>июль</c:v>
                </c:pt>
                <c:pt idx="7">
                  <c:v>август</c:v>
                </c:pt>
                <c:pt idx="8">
                  <c:v>сентябрь</c:v>
                </c:pt>
                <c:pt idx="9">
                  <c:v>октябрь</c:v>
                </c:pt>
                <c:pt idx="10">
                  <c:v>ноябрь</c:v>
                </c:pt>
                <c:pt idx="11">
                  <c:v>декабрь</c:v>
                </c:pt>
              </c:strCache>
            </c:strRef>
          </c:cat>
          <c:val>
            <c:numRef>
              <c:f>диаграмма!$J$103:$J$114</c:f>
              <c:numCache>
                <c:formatCode>#\ ##0.0</c:formatCode>
                <c:ptCount val="12"/>
                <c:pt idx="0">
                  <c:v>995.5</c:v>
                </c:pt>
                <c:pt idx="1">
                  <c:v>1049.4000000000001</c:v>
                </c:pt>
                <c:pt idx="2">
                  <c:v>1043.26</c:v>
                </c:pt>
                <c:pt idx="3">
                  <c:v>962.32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2-FA47-4DF0-B9C0-7725CC4A2B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7433360"/>
        <c:axId val="337433920"/>
      </c:lineChart>
      <c:catAx>
        <c:axId val="337433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337433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7433920"/>
        <c:scaling>
          <c:orientation val="minMax"/>
          <c:max val="1250"/>
          <c:min val="730"/>
        </c:scaling>
        <c:delete val="0"/>
        <c:axPos val="l"/>
        <c:majorGridlines>
          <c:spPr>
            <a:ln w="3175">
              <a:solidFill>
                <a:srgbClr val="424242">
                  <a:alpha val="60000"/>
                </a:srgb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r>
                  <a:rPr lang="ru-RU"/>
                  <a:t>$/тр.унция</a:t>
                </a:r>
              </a:p>
            </c:rich>
          </c:tx>
          <c:layout>
            <c:manualLayout>
              <c:xMode val="edge"/>
              <c:yMode val="edge"/>
              <c:x val="1.1627906976744136E-2"/>
              <c:y val="0.40284363698870135"/>
            </c:manualLayout>
          </c:layout>
          <c:overlay val="0"/>
          <c:spPr>
            <a:noFill/>
            <a:ln w="25400">
              <a:noFill/>
            </a:ln>
          </c:spPr>
        </c:title>
        <c:numFmt formatCode="#\ ##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337433360"/>
        <c:crosses val="autoZero"/>
        <c:crossBetween val="between"/>
        <c:majorUnit val="50"/>
        <c:minorUnit val="5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215783545027288"/>
          <c:y val="0.90978348109508977"/>
          <c:w val="0.28646945558866532"/>
          <c:h val="5.924168798799431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ru-RU" sz="1300" b="1" i="0" u="none" strike="noStrike" kern="1200" baseline="0">
                <a:solidFill>
                  <a:srgbClr val="000000"/>
                </a:solidFill>
                <a:latin typeface="Times New Roman" pitchFamily="18" charset="0"/>
                <a:ea typeface="Arial Cyr"/>
                <a:cs typeface="Times New Roman" pitchFamily="18" charset="0"/>
              </a:defRPr>
            </a:pPr>
            <a:r>
              <a:rPr lang="ru-RU" sz="1300" b="1" i="0" u="none" strike="noStrike" kern="1200" baseline="0">
                <a:solidFill>
                  <a:srgbClr val="000000"/>
                </a:solidFill>
                <a:latin typeface="Times New Roman" pitchFamily="18" charset="0"/>
                <a:ea typeface="Arial Cyr"/>
                <a:cs typeface="Times New Roman" pitchFamily="18" charset="0"/>
              </a:rPr>
              <a:t>Динамика цен на серебро</a:t>
            </a:r>
          </a:p>
        </c:rich>
      </c:tx>
      <c:layout>
        <c:manualLayout>
          <c:xMode val="edge"/>
          <c:yMode val="edge"/>
          <c:x val="0.41102417871148988"/>
          <c:y val="6.11078725656517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77196088468435"/>
          <c:y val="0.16711235753065118"/>
          <c:w val="0.88547235669093227"/>
          <c:h val="0.65133171912833165"/>
        </c:manualLayout>
      </c:layout>
      <c:lineChart>
        <c:grouping val="standard"/>
        <c:varyColors val="0"/>
        <c:ser>
          <c:idx val="0"/>
          <c:order val="0"/>
          <c:tx>
            <c:strRef>
              <c:f>диаграмма!$Q$102</c:f>
              <c:strCache>
                <c:ptCount val="1"/>
                <c:pt idx="0">
                  <c:v>2020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diamond"/>
            <c:size val="10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3.6978946780588606E-2"/>
                  <c:y val="4.75999783289871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1E9F-4587-B37E-FB42932C3B8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8406098173898479E-2"/>
                  <c:y val="5.35084825102600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1E9F-4587-B37E-FB42932C3B8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8587295816559E-2"/>
                  <c:y val="-4.93834981238140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1E9F-4587-B37E-FB42932C3B8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8472262812323484E-2"/>
                  <c:y val="4.49120517393889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1E9F-4587-B37E-FB42932C3B8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4103366983686954E-2"/>
                  <c:y val="5.081625846492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1E9F-4587-B37E-FB42932C3B8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2.8504104007147674E-2"/>
                  <c:y val="4.97681298125027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1E9F-4587-B37E-FB42932C3B8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2733750274852973E-2"/>
                  <c:y val="4.28488566001073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1E9F-4587-B37E-FB42932C3B8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279609667031292E-2"/>
                  <c:y val="-4.19912704282130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1E9F-4587-B37E-FB42932C3B8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2.94570018620419E-2"/>
                  <c:y val="-4.0770580473021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1E9F-4587-B37E-FB42932C3B8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2.9899104605561735E-2"/>
                  <c:y val="-4.8751033192674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1E9F-4587-B37E-FB42932C3B8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3.2627204738326053E-2"/>
                  <c:y val="-5.6381142964864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1E9F-4587-B37E-FB42932C3B8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3.1337747680797591E-2"/>
                  <c:y val="-4.7994663650469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1E9F-4587-B37E-FB42932C3B8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диаграмма!$A$103:$A$114</c:f>
              <c:strCache>
                <c:ptCount val="12"/>
                <c:pt idx="0">
                  <c:v>январь</c:v>
                </c:pt>
                <c:pt idx="1">
                  <c:v>февраль</c:v>
                </c:pt>
                <c:pt idx="2">
                  <c:v>март</c:v>
                </c:pt>
                <c:pt idx="3">
                  <c:v>апрель</c:v>
                </c:pt>
                <c:pt idx="4">
                  <c:v>май</c:v>
                </c:pt>
                <c:pt idx="5">
                  <c:v>июнь</c:v>
                </c:pt>
                <c:pt idx="6">
                  <c:v>июль</c:v>
                </c:pt>
                <c:pt idx="7">
                  <c:v>август</c:v>
                </c:pt>
                <c:pt idx="8">
                  <c:v>сентябрь</c:v>
                </c:pt>
                <c:pt idx="9">
                  <c:v>октябрь</c:v>
                </c:pt>
                <c:pt idx="10">
                  <c:v>ноябрь</c:v>
                </c:pt>
                <c:pt idx="11">
                  <c:v>декабрь</c:v>
                </c:pt>
              </c:strCache>
            </c:strRef>
          </c:cat>
          <c:val>
            <c:numRef>
              <c:f>диаграмма!$Q$103:$Q$114</c:f>
              <c:numCache>
                <c:formatCode>#\ ##0.0</c:formatCode>
                <c:ptCount val="12"/>
                <c:pt idx="0">
                  <c:v>17.97</c:v>
                </c:pt>
                <c:pt idx="1">
                  <c:v>17.920000000000002</c:v>
                </c:pt>
                <c:pt idx="2">
                  <c:v>14.9</c:v>
                </c:pt>
                <c:pt idx="3">
                  <c:v>15.03</c:v>
                </c:pt>
                <c:pt idx="4">
                  <c:v>16.493124999999999</c:v>
                </c:pt>
                <c:pt idx="5">
                  <c:v>17.71977272727273</c:v>
                </c:pt>
                <c:pt idx="6">
                  <c:v>20.405000000000005</c:v>
                </c:pt>
                <c:pt idx="7">
                  <c:v>26.892500000000002</c:v>
                </c:pt>
                <c:pt idx="8">
                  <c:v>25.886136363636368</c:v>
                </c:pt>
                <c:pt idx="9">
                  <c:v>24.246136363636364</c:v>
                </c:pt>
                <c:pt idx="10">
                  <c:v>24.043333333333333</c:v>
                </c:pt>
                <c:pt idx="11">
                  <c:v>24.744523809523805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1E9F-4587-B37E-FB42932C3B86}"/>
            </c:ext>
          </c:extLst>
        </c:ser>
        <c:ser>
          <c:idx val="1"/>
          <c:order val="1"/>
          <c:tx>
            <c:strRef>
              <c:f>диаграмма!$R$102</c:f>
              <c:strCache>
                <c:ptCount val="1"/>
                <c:pt idx="0">
                  <c:v>2021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circle"/>
            <c:size val="10"/>
            <c:spPr>
              <a:solidFill>
                <a:srgbClr val="FFFF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3.823771233261801E-2"/>
                  <c:y val="-5.40418497411580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1E9F-4587-B37E-FB42932C3B8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4238191063868897E-2"/>
                  <c:y val="4.9002189643421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1E9F-4587-B37E-FB42932C3B8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2192215334785335E-2"/>
                  <c:y val="-5.43073861175377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1E9F-4587-B37E-FB42932C3B8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2325682693918577E-2"/>
                  <c:y val="-5.52547762940905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1E9F-4587-B37E-FB42932C3B8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0741337608514736E-2"/>
                  <c:y val="5.2441234900885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1E9F-4587-B37E-FB42932C3B8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7342039562127907E-2"/>
                  <c:y val="4.7491190672989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1E9F-4587-B37E-FB42932C3B8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54709797012384E-2"/>
                  <c:y val="4.92124534156987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1E9F-4587-B37E-FB42932C3B8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4047811892018373E-2"/>
                  <c:y val="4.90120502892939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1E9F-4587-B37E-FB42932C3B8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2667952561073133E-2"/>
                  <c:y val="5.39035106799495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1E9F-4587-B37E-FB42932C3B8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3.4833933139057513E-2"/>
                  <c:y val="5.5129710996070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1E9F-4587-B37E-FB42932C3B8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3.8002020691209996E-2"/>
                  <c:y val="6.188439842809703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24,0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1E9F-4587-B37E-FB42932C3B86}"/>
                </c:ext>
                <c:ext xmlns:c15="http://schemas.microsoft.com/office/drawing/2012/chart" uri="{CE6537A1-D6FC-4f65-9D91-7224C49458BB}">
                  <c15:layout>
                    <c:manualLayout>
                      <c:w val="4.1921070256310568E-2"/>
                      <c:h val="5.7362528314097723E-2"/>
                    </c:manualLayout>
                  </c15:layout>
                </c:ext>
              </c:extLst>
            </c:dLbl>
            <c:dLbl>
              <c:idx val="11"/>
              <c:layout>
                <c:manualLayout>
                  <c:x val="-3.20109774189151E-2"/>
                  <c:y val="4.13546787314569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8-1E9F-4587-B37E-FB42932C3B8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chemeClr val="accent1">
                        <a:lumMod val="50000"/>
                      </a:schemeClr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диаграмма!$A$103:$A$114</c:f>
              <c:strCache>
                <c:ptCount val="12"/>
                <c:pt idx="0">
                  <c:v>январь</c:v>
                </c:pt>
                <c:pt idx="1">
                  <c:v>февраль</c:v>
                </c:pt>
                <c:pt idx="2">
                  <c:v>март</c:v>
                </c:pt>
                <c:pt idx="3">
                  <c:v>апрель</c:v>
                </c:pt>
                <c:pt idx="4">
                  <c:v>май</c:v>
                </c:pt>
                <c:pt idx="5">
                  <c:v>июнь</c:v>
                </c:pt>
                <c:pt idx="6">
                  <c:v>июль</c:v>
                </c:pt>
                <c:pt idx="7">
                  <c:v>август</c:v>
                </c:pt>
                <c:pt idx="8">
                  <c:v>сентябрь</c:v>
                </c:pt>
                <c:pt idx="9">
                  <c:v>октябрь</c:v>
                </c:pt>
                <c:pt idx="10">
                  <c:v>ноябрь</c:v>
                </c:pt>
                <c:pt idx="11">
                  <c:v>декабрь</c:v>
                </c:pt>
              </c:strCache>
            </c:strRef>
          </c:cat>
          <c:val>
            <c:numRef>
              <c:f>диаграмма!$R$103:$R$114</c:f>
              <c:numCache>
                <c:formatCode>#\ ##0.0</c:formatCode>
                <c:ptCount val="12"/>
                <c:pt idx="0">
                  <c:v>25.896750000000004</c:v>
                </c:pt>
                <c:pt idx="1">
                  <c:v>27.350999999999992</c:v>
                </c:pt>
                <c:pt idx="2">
                  <c:v>25.61</c:v>
                </c:pt>
                <c:pt idx="3">
                  <c:v>25.640250000000002</c:v>
                </c:pt>
                <c:pt idx="4">
                  <c:v>27.46</c:v>
                </c:pt>
                <c:pt idx="5">
                  <c:v>26.9816</c:v>
                </c:pt>
                <c:pt idx="6">
                  <c:v>25.75</c:v>
                </c:pt>
                <c:pt idx="7">
                  <c:v>24.05</c:v>
                </c:pt>
                <c:pt idx="8">
                  <c:v>23.31</c:v>
                </c:pt>
                <c:pt idx="9">
                  <c:v>23.3</c:v>
                </c:pt>
                <c:pt idx="10">
                  <c:v>24.2</c:v>
                </c:pt>
                <c:pt idx="11">
                  <c:v>22.5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9-1E9F-4587-B37E-FB42932C3B86}"/>
            </c:ext>
          </c:extLst>
        </c:ser>
        <c:ser>
          <c:idx val="2"/>
          <c:order val="2"/>
          <c:tx>
            <c:strRef>
              <c:f>диаграмма!$S$102</c:f>
              <c:strCache>
                <c:ptCount val="1"/>
                <c:pt idx="0">
                  <c:v>2022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triangle"/>
            <c:size val="10"/>
            <c:spPr>
              <a:solidFill>
                <a:srgbClr val="FFFFFF"/>
              </a:solidFill>
              <a:ln>
                <a:solidFill>
                  <a:srgbClr val="339933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2.9324404438840691E-2"/>
                  <c:y val="5.0761444874639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A-1E9F-4587-B37E-FB42932C3B8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0949237728262691E-2"/>
                  <c:y val="5.2500321768675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B-1E9F-4587-B37E-FB42932C3B8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3446890097875416E-2"/>
                  <c:y val="5.7250923825421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C-1E9F-4587-B37E-FB42932C3B8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2787848327469706E-2"/>
                  <c:y val="5.7815739633673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D-1E9F-4587-B37E-FB42932C3B8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816573564571711E-2"/>
                  <c:y val="4.2464291411087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E-1E9F-4587-B37E-FB42932C3B86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4258676308091394E-2"/>
                  <c:y val="5.0821478806861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F-1E9F-4587-B37E-FB42932C3B86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5259920452679361E-2"/>
                  <c:y val="4.440132828700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0-1E9F-4587-B37E-FB42932C3B86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4263352287750883E-2"/>
                  <c:y val="4.9070634126535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1-1E9F-4587-B37E-FB42932C3B86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3.6261888260786065E-2"/>
                  <c:y val="5.0917185075622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2-1E9F-4587-B37E-FB42932C3B86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3.2375703832354996E-2"/>
                  <c:y val="4.874900305970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3-1E9F-4587-B37E-FB42932C3B86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3.5423551907549408E-2"/>
                  <c:y val="-5.31596119545830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4-1E9F-4587-B37E-FB42932C3B86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3.4142667479396357E-2"/>
                  <c:y val="-4.76843433244877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5-1E9F-4587-B37E-FB42932C3B86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0">
                  <a:defRPr lang="ru-RU" sz="1100" b="1" i="0" u="none" strike="noStrike" kern="1200" baseline="0">
                    <a:solidFill>
                      <a:schemeClr val="accent3">
                        <a:lumMod val="50000"/>
                      </a:schemeClr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диаграмма!$A$103:$A$114</c:f>
              <c:strCache>
                <c:ptCount val="12"/>
                <c:pt idx="0">
                  <c:v>январь</c:v>
                </c:pt>
                <c:pt idx="1">
                  <c:v>февраль</c:v>
                </c:pt>
                <c:pt idx="2">
                  <c:v>март</c:v>
                </c:pt>
                <c:pt idx="3">
                  <c:v>апрель</c:v>
                </c:pt>
                <c:pt idx="4">
                  <c:v>май</c:v>
                </c:pt>
                <c:pt idx="5">
                  <c:v>июнь</c:v>
                </c:pt>
                <c:pt idx="6">
                  <c:v>июль</c:v>
                </c:pt>
                <c:pt idx="7">
                  <c:v>август</c:v>
                </c:pt>
                <c:pt idx="8">
                  <c:v>сентябрь</c:v>
                </c:pt>
                <c:pt idx="9">
                  <c:v>октябрь</c:v>
                </c:pt>
                <c:pt idx="10">
                  <c:v>ноябрь</c:v>
                </c:pt>
                <c:pt idx="11">
                  <c:v>декабрь</c:v>
                </c:pt>
              </c:strCache>
            </c:strRef>
          </c:cat>
          <c:val>
            <c:numRef>
              <c:f>диаграмма!$S$103:$S$114</c:f>
              <c:numCache>
                <c:formatCode>#\ ##0.0</c:formatCode>
                <c:ptCount val="12"/>
                <c:pt idx="0">
                  <c:v>23.13</c:v>
                </c:pt>
                <c:pt idx="1">
                  <c:v>23.5</c:v>
                </c:pt>
                <c:pt idx="2">
                  <c:v>25.24</c:v>
                </c:pt>
                <c:pt idx="3">
                  <c:v>24.54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6-1E9F-4587-B37E-FB42932C3B8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52312144"/>
        <c:axId val="252312704"/>
      </c:lineChart>
      <c:catAx>
        <c:axId val="252312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231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312704"/>
        <c:scaling>
          <c:orientation val="minMax"/>
          <c:max val="29"/>
          <c:min val="12"/>
        </c:scaling>
        <c:delete val="0"/>
        <c:axPos val="l"/>
        <c:majorGridlines>
          <c:spPr>
            <a:ln w="3175">
              <a:solidFill>
                <a:srgbClr val="424242">
                  <a:alpha val="60000"/>
                </a:srgb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75" b="1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r>
                  <a:rPr lang="ru-RU"/>
                  <a:t>$/тр.унция</a:t>
                </a:r>
              </a:p>
            </c:rich>
          </c:tx>
          <c:layout>
            <c:manualLayout>
              <c:xMode val="edge"/>
              <c:yMode val="edge"/>
              <c:x val="2.1208907741251452E-2"/>
              <c:y val="0.39709429967667093"/>
            </c:manualLayout>
          </c:layout>
          <c:overlay val="0"/>
          <c:spPr>
            <a:noFill/>
            <a:ln w="25400">
              <a:noFill/>
            </a:ln>
          </c:spPr>
        </c:title>
        <c:numFmt formatCode="#\ ##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2312144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994831372490518"/>
          <c:y val="0.91028175345485163"/>
          <c:w val="0.28101813890443988"/>
          <c:h val="6.053276489610412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ru-RU" sz="1300" b="1" i="0" u="none" strike="noStrike" kern="1200" baseline="0">
                <a:solidFill>
                  <a:srgbClr val="000000"/>
                </a:solidFill>
                <a:latin typeface="Times New Roman" pitchFamily="18" charset="0"/>
                <a:ea typeface="Arial Cyr"/>
                <a:cs typeface="Times New Roman" pitchFamily="18" charset="0"/>
              </a:defRPr>
            </a:pPr>
            <a:r>
              <a:rPr lang="ru-RU" sz="1300" b="1" i="0" u="none" strike="noStrike" kern="1200" baseline="0">
                <a:solidFill>
                  <a:srgbClr val="000000"/>
                </a:solidFill>
                <a:latin typeface="Times New Roman" pitchFamily="18" charset="0"/>
                <a:ea typeface="Arial Cyr"/>
                <a:cs typeface="Times New Roman" pitchFamily="18" charset="0"/>
              </a:rPr>
              <a:t>Динамика цен на золото</a:t>
            </a:r>
          </a:p>
        </c:rich>
      </c:tx>
      <c:layout>
        <c:manualLayout>
          <c:xMode val="edge"/>
          <c:yMode val="edge"/>
          <c:x val="0.40861835716624217"/>
          <c:y val="1.64235425906749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1749929250387"/>
          <c:y val="0.10200816709325726"/>
          <c:w val="0.87949659569509409"/>
          <c:h val="0.61175722761701934"/>
        </c:manualLayout>
      </c:layout>
      <c:lineChart>
        <c:grouping val="standard"/>
        <c:varyColors val="0"/>
        <c:ser>
          <c:idx val="0"/>
          <c:order val="0"/>
          <c:tx>
            <c:strRef>
              <c:f>диаграмма!$N$102</c:f>
              <c:strCache>
                <c:ptCount val="1"/>
                <c:pt idx="0">
                  <c:v>2020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diamond"/>
            <c:size val="10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4.1374262678053192E-2"/>
                  <c:y val="-3.9123112092378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952F-4AF3-9B3F-6447789322E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4193129093221803E-2"/>
                  <c:y val="-4.6302521732759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952F-4AF3-9B3F-6447789322E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0098716518786154E-2"/>
                  <c:y val="3.697283497131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8689273248877718E-2"/>
                  <c:y val="4.6898393283966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5446499420130624E-2"/>
                  <c:y val="4.24983229453638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8052-47BE-9487-F48746E4676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6703622935082373E-2"/>
                  <c:y val="-5.66801482320913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952F-4AF3-9B3F-6447789322E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9702624739861143E-2"/>
                  <c:y val="-5.11387173043708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952F-4AF3-9B3F-6447789322E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chemeClr val="accent2">
                        <a:lumMod val="50000"/>
                      </a:schemeClr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диаграмма!$A$103:$A$114</c:f>
              <c:strCache>
                <c:ptCount val="12"/>
                <c:pt idx="0">
                  <c:v>январь</c:v>
                </c:pt>
                <c:pt idx="1">
                  <c:v>февраль</c:v>
                </c:pt>
                <c:pt idx="2">
                  <c:v>март</c:v>
                </c:pt>
                <c:pt idx="3">
                  <c:v>апрель</c:v>
                </c:pt>
                <c:pt idx="4">
                  <c:v>май</c:v>
                </c:pt>
                <c:pt idx="5">
                  <c:v>июнь</c:v>
                </c:pt>
                <c:pt idx="6">
                  <c:v>июль</c:v>
                </c:pt>
                <c:pt idx="7">
                  <c:v>август</c:v>
                </c:pt>
                <c:pt idx="8">
                  <c:v>сентябрь</c:v>
                </c:pt>
                <c:pt idx="9">
                  <c:v>октябрь</c:v>
                </c:pt>
                <c:pt idx="10">
                  <c:v>ноябрь</c:v>
                </c:pt>
                <c:pt idx="11">
                  <c:v>декабрь</c:v>
                </c:pt>
              </c:strCache>
            </c:strRef>
          </c:cat>
          <c:val>
            <c:numRef>
              <c:f>диаграмма!$N$103:$N$114</c:f>
              <c:numCache>
                <c:formatCode>#\ ##0.0</c:formatCode>
                <c:ptCount val="12"/>
                <c:pt idx="0">
                  <c:v>1560.67</c:v>
                </c:pt>
                <c:pt idx="1">
                  <c:v>1597.1</c:v>
                </c:pt>
                <c:pt idx="2">
                  <c:v>1591.9</c:v>
                </c:pt>
                <c:pt idx="3">
                  <c:v>1682.93</c:v>
                </c:pt>
                <c:pt idx="4">
                  <c:v>1719.7593750000001</c:v>
                </c:pt>
                <c:pt idx="5">
                  <c:v>1732.2181818181816</c:v>
                </c:pt>
                <c:pt idx="6">
                  <c:v>1843.3130434782611</c:v>
                </c:pt>
                <c:pt idx="7">
                  <c:v>1968.5649999999994</c:v>
                </c:pt>
                <c:pt idx="8">
                  <c:v>1922.21363636364</c:v>
                </c:pt>
                <c:pt idx="9">
                  <c:v>1900.2749999999999</c:v>
                </c:pt>
                <c:pt idx="10">
                  <c:v>1863.4928571428575</c:v>
                </c:pt>
                <c:pt idx="11">
                  <c:v>1859.0523809523809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052-47BE-9487-F48746E46766}"/>
            </c:ext>
          </c:extLst>
        </c:ser>
        <c:ser>
          <c:idx val="1"/>
          <c:order val="1"/>
          <c:tx>
            <c:strRef>
              <c:f>диаграмма!$O$102</c:f>
              <c:strCache>
                <c:ptCount val="1"/>
                <c:pt idx="0">
                  <c:v>2021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circle"/>
            <c:size val="10"/>
            <c:spPr>
              <a:solidFill>
                <a:srgbClr val="FFFF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4.1374262678053192E-2"/>
                  <c:y val="-5.3515171645727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952F-4AF3-9B3F-6447789322E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4202147053993675E-2"/>
                  <c:y val="5.57318132254129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952F-4AF3-9B3F-6447789322E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1365274727721599E-2"/>
                  <c:y val="-5.73860134555625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952F-4AF3-9B3F-6447789322E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701203575768674E-2"/>
                  <c:y val="-5.6823691083279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952F-4AF3-9B3F-6447789322E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602592487778405E-2"/>
                  <c:y val="-4.6898132770624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952F-4AF3-9B3F-6447789322E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390315903958094E-2"/>
                  <c:y val="-4.58836938186696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8052-47BE-9487-F48746E4676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1075061177606502E-2"/>
                  <c:y val="4.3446330995226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952F-4AF3-9B3F-6447789322E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278370594796168E-2"/>
                  <c:y val="4.2431892043271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952F-4AF3-9B3F-6447789322E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278370594796168E-2"/>
                  <c:y val="4.2431892043271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952F-4AF3-9B3F-6447789322E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4.1374262678053296E-2"/>
                  <c:y val="3.912337260571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952F-4AF3-9B3F-6447789322E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4.1374262678053192E-2"/>
                  <c:y val="5.23574503559263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952F-4AF3-9B3F-6447789322E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2.0284885108177546E-2"/>
                  <c:y val="4.24318920432712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952F-4AF3-9B3F-6447789322E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chemeClr val="accent1">
                        <a:lumMod val="50000"/>
                      </a:schemeClr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диаграмма!$A$103:$A$114</c:f>
              <c:strCache>
                <c:ptCount val="12"/>
                <c:pt idx="0">
                  <c:v>январь</c:v>
                </c:pt>
                <c:pt idx="1">
                  <c:v>февраль</c:v>
                </c:pt>
                <c:pt idx="2">
                  <c:v>март</c:v>
                </c:pt>
                <c:pt idx="3">
                  <c:v>апрель</c:v>
                </c:pt>
                <c:pt idx="4">
                  <c:v>май</c:v>
                </c:pt>
                <c:pt idx="5">
                  <c:v>июнь</c:v>
                </c:pt>
                <c:pt idx="6">
                  <c:v>июль</c:v>
                </c:pt>
                <c:pt idx="7">
                  <c:v>август</c:v>
                </c:pt>
                <c:pt idx="8">
                  <c:v>сентябрь</c:v>
                </c:pt>
                <c:pt idx="9">
                  <c:v>октябрь</c:v>
                </c:pt>
                <c:pt idx="10">
                  <c:v>ноябрь</c:v>
                </c:pt>
                <c:pt idx="11">
                  <c:v>декабрь</c:v>
                </c:pt>
              </c:strCache>
            </c:strRef>
          </c:cat>
          <c:val>
            <c:numRef>
              <c:f>диаграмма!$O$103:$O$114</c:f>
              <c:numCache>
                <c:formatCode>#\ ##0.0</c:formatCode>
                <c:ptCount val="12"/>
                <c:pt idx="0">
                  <c:v>1866.9849999999999</c:v>
                </c:pt>
                <c:pt idx="1">
                  <c:v>1808.175</c:v>
                </c:pt>
                <c:pt idx="2">
                  <c:v>1718.23</c:v>
                </c:pt>
                <c:pt idx="3">
                  <c:v>1761.6775000000002</c:v>
                </c:pt>
                <c:pt idx="4">
                  <c:v>1853.22</c:v>
                </c:pt>
                <c:pt idx="5">
                  <c:v>1837.4</c:v>
                </c:pt>
                <c:pt idx="6">
                  <c:v>1807.09</c:v>
                </c:pt>
                <c:pt idx="7">
                  <c:v>1783.97</c:v>
                </c:pt>
                <c:pt idx="8">
                  <c:v>1777.25</c:v>
                </c:pt>
                <c:pt idx="9">
                  <c:v>1776.85</c:v>
                </c:pt>
                <c:pt idx="10">
                  <c:v>1820.23</c:v>
                </c:pt>
                <c:pt idx="11">
                  <c:v>1786.7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052-47BE-9487-F48746E46766}"/>
            </c:ext>
          </c:extLst>
        </c:ser>
        <c:ser>
          <c:idx val="2"/>
          <c:order val="2"/>
          <c:tx>
            <c:strRef>
              <c:f>диаграмма!$P$102</c:f>
              <c:strCache>
                <c:ptCount val="1"/>
                <c:pt idx="0">
                  <c:v>2022</c:v>
                </c:pt>
              </c:strCache>
            </c:strRef>
          </c:tx>
          <c:spPr>
            <a:ln w="25400">
              <a:solidFill>
                <a:srgbClr val="339933"/>
              </a:solidFill>
              <a:prstDash val="solid"/>
            </a:ln>
          </c:spPr>
          <c:marker>
            <c:symbol val="triangle"/>
            <c:size val="10"/>
            <c:spPr>
              <a:solidFill>
                <a:srgbClr val="FFFFFF"/>
              </a:solidFill>
              <a:ln>
                <a:solidFill>
                  <a:srgbClr val="339933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4.2650419226137957E-2"/>
                  <c:y val="5.01878952475853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8052-47BE-9487-F48746E4676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009232276506262E-2"/>
                  <c:y val="-5.9516459575128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8052-47BE-9487-F48746E4676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1286033748952629E-2"/>
                  <c:y val="-5.3813459421790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8052-47BE-9487-F48746E4676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1291027839279078E-2"/>
                  <c:y val="-4.9702819405638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8052-47BE-9487-F48746E4676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8549050290489585E-2"/>
                  <c:y val="-5.3353132347290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8052-47BE-9487-F48746E46766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6731867290373164E-2"/>
                  <c:y val="-5.63604983620223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8052-47BE-9487-F48746E46766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386542591267001E-2"/>
                  <c:y val="4.3395791406967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8052-47BE-9487-F48746E46766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5817782290955701E-2"/>
                  <c:y val="4.5760471008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8052-47BE-9487-F48746E46766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3.5460482873044777E-2"/>
                  <c:y val="4.62768084510528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8052-47BE-9487-F48746E46766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3.7993365783620676E-2"/>
                  <c:y val="3.855046530031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8052-47BE-9487-F48746E46766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4.0831460549461018E-2"/>
                  <c:y val="4.423047615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8052-47BE-9487-F48746E46766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2.2730546630931072E-2"/>
                  <c:y val="4.56445425711364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8052-47BE-9487-F48746E46766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0">
                  <a:defRPr lang="ru-RU" sz="1100" b="1" i="0" u="none" strike="noStrike" kern="1200" baseline="0">
                    <a:solidFill>
                      <a:schemeClr val="accent3">
                        <a:lumMod val="50000"/>
                      </a:schemeClr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диаграмма!$A$103:$A$114</c:f>
              <c:strCache>
                <c:ptCount val="12"/>
                <c:pt idx="0">
                  <c:v>январь</c:v>
                </c:pt>
                <c:pt idx="1">
                  <c:v>февраль</c:v>
                </c:pt>
                <c:pt idx="2">
                  <c:v>март</c:v>
                </c:pt>
                <c:pt idx="3">
                  <c:v>апрель</c:v>
                </c:pt>
                <c:pt idx="4">
                  <c:v>май</c:v>
                </c:pt>
                <c:pt idx="5">
                  <c:v>июнь</c:v>
                </c:pt>
                <c:pt idx="6">
                  <c:v>июль</c:v>
                </c:pt>
                <c:pt idx="7">
                  <c:v>август</c:v>
                </c:pt>
                <c:pt idx="8">
                  <c:v>сентябрь</c:v>
                </c:pt>
                <c:pt idx="9">
                  <c:v>октябрь</c:v>
                </c:pt>
                <c:pt idx="10">
                  <c:v>ноябрь</c:v>
                </c:pt>
                <c:pt idx="11">
                  <c:v>декабрь</c:v>
                </c:pt>
              </c:strCache>
            </c:strRef>
          </c:cat>
          <c:val>
            <c:numRef>
              <c:f>диаграмма!$P$103:$P$114</c:f>
              <c:numCache>
                <c:formatCode>#\ ##0.0</c:formatCode>
                <c:ptCount val="12"/>
                <c:pt idx="0">
                  <c:v>1816.77</c:v>
                </c:pt>
                <c:pt idx="1">
                  <c:v>1856.3</c:v>
                </c:pt>
                <c:pt idx="2">
                  <c:v>1947.83</c:v>
                </c:pt>
                <c:pt idx="3">
                  <c:v>1933.9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0-8052-47BE-9487-F48746E4676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52316624"/>
        <c:axId val="252317184"/>
      </c:lineChart>
      <c:catAx>
        <c:axId val="252316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2317184"/>
        <c:crossesAt val="1000"/>
        <c:auto val="1"/>
        <c:lblAlgn val="ctr"/>
        <c:lblOffset val="100"/>
        <c:tickLblSkip val="1"/>
        <c:tickMarkSkip val="1"/>
        <c:noMultiLvlLbl val="0"/>
      </c:catAx>
      <c:valAx>
        <c:axId val="252317184"/>
        <c:scaling>
          <c:orientation val="minMax"/>
          <c:max val="2100"/>
          <c:min val="1500"/>
        </c:scaling>
        <c:delete val="0"/>
        <c:axPos val="l"/>
        <c:majorGridlines>
          <c:spPr>
            <a:ln w="3175">
              <a:solidFill>
                <a:srgbClr val="424242">
                  <a:alpha val="60000"/>
                </a:srgb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r>
                  <a:rPr lang="ru-RU"/>
                  <a:t>$/тр.унция</a:t>
                </a:r>
              </a:p>
            </c:rich>
          </c:tx>
          <c:layout>
            <c:manualLayout>
              <c:xMode val="edge"/>
              <c:yMode val="edge"/>
              <c:x val="1.1627906976744136E-2"/>
              <c:y val="0.40284350312292388"/>
            </c:manualLayout>
          </c:layout>
          <c:overlay val="0"/>
          <c:spPr>
            <a:noFill/>
            <a:ln w="25400">
              <a:noFill/>
            </a:ln>
          </c:spPr>
        </c:title>
        <c:numFmt formatCode="#\ ##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2316624"/>
        <c:crosses val="autoZero"/>
        <c:crossBetween val="between"/>
        <c:minorUnit val="10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222325803354928"/>
          <c:y val="0.90082257087591056"/>
          <c:w val="0.28646945558866482"/>
          <c:h val="5.924177591944928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1465" r="0.75000000000001465" t="1" header="0.5" footer="0.5"/>
    <c:pageSetup paperSize="9"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r>
              <a:rPr lang="ru-RU"/>
              <a:t>Динамика бюджета прожиточного минимума и среднего дохода пенсионера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17"/>
      <c:rotY val="20"/>
      <c:depthPercent val="100"/>
      <c:rAngAx val="1"/>
    </c:view3D>
    <c:floor>
      <c:thickness val="0"/>
      <c:spPr>
        <a:solidFill>
          <a:srgbClr val="E3E3E3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21487603305785141"/>
          <c:y val="0"/>
          <c:w val="0.41322314049586778"/>
          <c:h val="0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[5]диаграмма!$A$4</c:f>
              <c:strCache>
                <c:ptCount val="1"/>
                <c:pt idx="0">
                  <c:v>Величина прожиточного минимума </c:v>
                </c:pt>
              </c:strCache>
            </c:strRef>
          </c:tx>
          <c:spPr>
            <a:pattFill prst="wdUpDiag">
              <a:fgClr>
                <a:srgbClr val="808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ru-RU"/>
                      <a:t>4 809,0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1304-46E9-BC66-87DEBD82025C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304-46E9-BC66-87DEBD82025C}"/>
            </c:ext>
          </c:extLst>
        </c:ser>
        <c:ser>
          <c:idx val="1"/>
          <c:order val="1"/>
          <c:tx>
            <c:strRef>
              <c:f>[5]диаграмма!$A$5</c:f>
              <c:strCache>
                <c:ptCount val="1"/>
                <c:pt idx="0">
                  <c:v>Средний размер пенсии </c:v>
                </c:pt>
              </c:strCache>
            </c:strRef>
          </c:tx>
          <c:spPr>
            <a:pattFill prst="smGrid">
              <a:fgClr>
                <a:srgbClr val="80206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ru-RU"/>
                      <a:t>2 676,8(55,7%)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1304-46E9-BC66-87DEBD82025C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t>3056,1 (51,8%)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1304-46E9-BC66-87DEBD82025C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1304-46E9-BC66-87DEBD82025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252320544"/>
        <c:axId val="252321104"/>
        <c:axId val="0"/>
      </c:bar3DChart>
      <c:catAx>
        <c:axId val="25232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endParaRPr lang="ru-RU"/>
          </a:p>
        </c:txPr>
        <c:crossAx val="252321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321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75" b="0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r>
                  <a:rPr lang="ru-RU"/>
                  <a:t>руб.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endParaRPr lang="ru-RU"/>
          </a:p>
        </c:txPr>
        <c:crossAx val="2523205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 Cyr"/>
              <a:ea typeface="Times New Roman Cyr"/>
              <a:cs typeface="Times New Roman Cyr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Times New Roman Cyr"/>
          <a:ea typeface="Times New Roman Cyr"/>
          <a:cs typeface="Times New Roman Cyr"/>
        </a:defRPr>
      </a:pPr>
      <a:endParaRPr lang="ru-RU"/>
    </a:p>
  </c:txPr>
  <c:printSettings>
    <c:headerFooter alignWithMargins="0"/>
    <c:pageMargins b="1" l="0.75000000000001465" r="0.75000000000001465" t="1" header="0.5" footer="0.5"/>
    <c:pageSetup paperSize="9" orientation="landscape" verticalDpi="196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r>
              <a:rPr lang="ru-RU"/>
              <a:t>Динамика бюджета прожиточного минимума и среднего дохода пенсионера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17"/>
      <c:rotY val="20"/>
      <c:depthPercent val="100"/>
      <c:rAngAx val="1"/>
    </c:view3D>
    <c:floor>
      <c:thickness val="0"/>
      <c:spPr>
        <a:solidFill>
          <a:srgbClr val="E3E3E3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21487603305785141"/>
          <c:y val="0"/>
          <c:w val="0.41322314049586778"/>
          <c:h val="0"/>
        </c:manualLayout>
      </c:layout>
      <c:bar3DChart>
        <c:barDir val="col"/>
        <c:grouping val="clustered"/>
        <c:varyColors val="0"/>
        <c:ser>
          <c:idx val="0"/>
          <c:order val="0"/>
          <c:tx>
            <c:v>Бюджет прожиточного минимума </c:v>
          </c:tx>
          <c:spPr>
            <a:pattFill prst="wdUpDiag">
              <a:fgClr>
                <a:srgbClr val="808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ru-RU"/>
                      <a:t>4 809,0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6A9-4397-A114-2616F66C7AF4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2005</c:v>
              </c:pt>
            </c:numLit>
          </c:cat>
          <c:val>
            <c:numLit>
              <c:formatCode>General</c:formatCode>
              <c:ptCount val="1"/>
              <c:pt idx="0">
                <c:v>6714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6A9-4397-A114-2616F66C7AF4}"/>
            </c:ext>
          </c:extLst>
        </c:ser>
        <c:ser>
          <c:idx val="1"/>
          <c:order val="1"/>
          <c:tx>
            <c:v>Средний доход пенсионера </c:v>
          </c:tx>
          <c:spPr>
            <a:pattFill prst="smGrid">
              <a:fgClr>
                <a:srgbClr val="80206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ru-RU"/>
                      <a:t>2 676,8(55,7%)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6A9-4397-A114-2616F66C7AF4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t>3056,1 (51,8%)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A6A9-4397-A114-2616F66C7AF4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2005</c:v>
              </c:pt>
            </c:numLit>
          </c:cat>
          <c:val>
            <c:numLit>
              <c:formatCode>General</c:formatCode>
              <c:ptCount val="1"/>
              <c:pt idx="0">
                <c:v>6447.6600000000044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A6A9-4397-A114-2616F66C7AF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252323904"/>
        <c:axId val="252324464"/>
        <c:axId val="0"/>
      </c:bar3DChart>
      <c:catAx>
        <c:axId val="252323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endParaRPr lang="ru-RU"/>
          </a:p>
        </c:txPr>
        <c:crossAx val="25232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324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75" b="0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r>
                  <a:rPr lang="ru-RU"/>
                  <a:t>руб.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endParaRPr lang="ru-RU"/>
          </a:p>
        </c:txPr>
        <c:crossAx val="25232390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 Cyr"/>
              <a:ea typeface="Times New Roman Cyr"/>
              <a:cs typeface="Times New Roman Cyr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Times New Roman Cyr"/>
          <a:ea typeface="Times New Roman Cyr"/>
          <a:cs typeface="Times New Roman Cyr"/>
        </a:defRPr>
      </a:pPr>
      <a:endParaRPr lang="ru-RU"/>
    </a:p>
  </c:txPr>
  <c:printSettings>
    <c:headerFooter alignWithMargins="0"/>
    <c:pageMargins b="1" l="0.75000000000001465" r="0.75000000000001465" t="1" header="0.5" footer="0.5"/>
    <c:pageSetup paperSize="9" orientation="landscape" verticalDpi="196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00" b="0" i="0" u="none" strike="noStrike" kern="1200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r>
              <a:rPr lang="ru-RU" sz="1300" b="1" i="0" strike="noStrike">
                <a:solidFill>
                  <a:srgbClr val="000000"/>
                </a:solidFill>
                <a:latin typeface="Times New Roman Cyr"/>
              </a:rPr>
              <a:t>Распределение безработных по уровню образования </a:t>
            </a:r>
          </a:p>
          <a:p>
            <a:pPr>
              <a:defRPr sz="1300"/>
            </a:pPr>
            <a:r>
              <a:rPr lang="ru-RU" sz="1300" b="1" i="0" strike="noStrike">
                <a:solidFill>
                  <a:srgbClr val="000000"/>
                </a:solidFill>
                <a:latin typeface="Times New Roman Cyr"/>
              </a:rPr>
              <a:t>на 01.</a:t>
            </a:r>
            <a:r>
              <a:rPr lang="en-US" sz="1300" b="1" i="0" strike="noStrike">
                <a:solidFill>
                  <a:srgbClr val="000000"/>
                </a:solidFill>
                <a:latin typeface="Times New Roman Cyr"/>
              </a:rPr>
              <a:t>0</a:t>
            </a:r>
            <a:r>
              <a:rPr lang="ru-RU" sz="1300" b="1" i="0" strike="noStrike">
                <a:solidFill>
                  <a:srgbClr val="000000"/>
                </a:solidFill>
                <a:latin typeface="Times New Roman Cyr"/>
              </a:rPr>
              <a:t>5.202</a:t>
            </a:r>
            <a:r>
              <a:rPr lang="en-US" sz="1300" b="1" i="0" strike="noStrike">
                <a:solidFill>
                  <a:srgbClr val="000000"/>
                </a:solidFill>
                <a:latin typeface="Times New Roman Cyr"/>
              </a:rPr>
              <a:t>2</a:t>
            </a:r>
            <a:r>
              <a:rPr lang="ru-RU" sz="1300" b="1" i="0" strike="noStrike">
                <a:solidFill>
                  <a:srgbClr val="000000"/>
                </a:solidFill>
                <a:latin typeface="Times New Roman Cyr"/>
              </a:rPr>
              <a:t> г.</a:t>
            </a:r>
          </a:p>
        </c:rich>
      </c:tx>
      <c:layout>
        <c:manualLayout>
          <c:xMode val="edge"/>
          <c:yMode val="edge"/>
          <c:x val="0.31848802575272855"/>
          <c:y val="4.6851320010847929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00" b="0" i="0" u="none" strike="noStrike" kern="1200" baseline="0">
              <a:solidFill>
                <a:srgbClr val="000000"/>
              </a:solidFill>
              <a:latin typeface="Times New Roman Cyr"/>
              <a:ea typeface="Times New Roman Cyr"/>
              <a:cs typeface="Times New Roman Cyr"/>
            </a:defRPr>
          </a:pPr>
          <a:endParaRPr lang="ru-RU"/>
        </a:p>
      </c:txPr>
    </c:title>
    <c:autoTitleDeleted val="0"/>
    <c:view3D>
      <c:rotX val="20"/>
      <c:rotY val="80"/>
      <c:rAngAx val="0"/>
      <c:perspective val="0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723079447469997"/>
          <c:y val="0.3065155997474055"/>
          <c:w val="0.6409673673873878"/>
          <c:h val="0.51090105034095656"/>
        </c:manualLayout>
      </c:layout>
      <c:pie3DChart>
        <c:varyColors val="1"/>
        <c:ser>
          <c:idx val="0"/>
          <c:order val="0"/>
          <c:explosion val="17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7E1-4CE2-AF94-C58724E2327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7E1-4CE2-AF94-C58724E2327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7E1-4CE2-AF94-C58724E2327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7E1-4CE2-AF94-C58724E2327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7E1-4CE2-AF94-C58724E23278}"/>
              </c:ext>
            </c:extLst>
          </c:dPt>
          <c:dLbls>
            <c:dLbl>
              <c:idx val="0"/>
              <c:layout>
                <c:manualLayout>
                  <c:x val="9.9287422502410502E-2"/>
                  <c:y val="-2.9617519030065161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300" b="0" i="0" u="none" strike="noStrike" kern="1200" baseline="0">
                        <a:solidFill>
                          <a:srgbClr val="000000"/>
                        </a:solidFill>
                        <a:latin typeface="Times New Roman Cyr"/>
                        <a:ea typeface="Times New Roman Cyr"/>
                        <a:cs typeface="Times New Roman Cyr"/>
                      </a:defRPr>
                    </a:pPr>
                    <a:r>
                      <a:rPr lang="ru-RU" sz="1300"/>
                      <a:t>  Высшее профессиональное</a:t>
                    </a:r>
                    <a:r>
                      <a:rPr lang="ru-RU" sz="1300" baseline="0"/>
                      <a:t> </a:t>
                    </a:r>
                    <a:r>
                      <a:rPr lang="ru-RU" sz="1300"/>
                      <a:t>образование - 25,6%
(01.05.21 г. - 24,7%)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300" b="0" i="0" u="none" strike="noStrike" kern="1200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7E1-4CE2-AF94-C58724E23278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5499796356699522E-2"/>
                  <c:y val="6.220656997022584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300" b="0" i="0" u="none" strike="noStrike" kern="1200" baseline="0">
                        <a:solidFill>
                          <a:srgbClr val="000000"/>
                        </a:solidFill>
                        <a:latin typeface="Times New Roman Cyr"/>
                        <a:ea typeface="Times New Roman Cyr"/>
                        <a:cs typeface="Times New Roman Cyr"/>
                      </a:defRPr>
                    </a:pPr>
                    <a:r>
                      <a:rPr lang="ru-RU" sz="1300"/>
                      <a:t>Среднее профессиональное образование - 29,6%
(01.05.21 г. - 31,3%)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300" b="0" i="0" u="none" strike="noStrike" kern="1200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7E1-4CE2-AF94-C58724E23278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9770055542246571E-2"/>
                  <c:y val="-2.6453646980546055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300" b="0" i="0" u="none" strike="noStrike" kern="1200" baseline="0">
                        <a:solidFill>
                          <a:srgbClr val="000000"/>
                        </a:solidFill>
                        <a:latin typeface="Times New Roman Cyr"/>
                        <a:ea typeface="Times New Roman Cyr"/>
                        <a:cs typeface="Times New Roman Cyr"/>
                      </a:defRPr>
                    </a:pPr>
                    <a:r>
                      <a:rPr lang="ru-RU" sz="1300"/>
                      <a:t>Среднее общее образование - 20,6%</a:t>
                    </a:r>
                  </a:p>
                  <a:p>
                    <a:pPr>
                      <a:defRPr sz="1300"/>
                    </a:pPr>
                    <a:r>
                      <a:rPr lang="ru-RU" sz="1300"/>
                      <a:t>(01.05.21 г. - 23,5%)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300" b="0" i="0" u="none" strike="noStrike" kern="1200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7E1-4CE2-AF94-C58724E23278}"/>
                </c:ext>
                <c:ext xmlns:c15="http://schemas.microsoft.com/office/drawing/2012/chart" uri="{CE6537A1-D6FC-4f65-9D91-7224C49458BB}">
                  <c15:layout>
                    <c:manualLayout>
                      <c:w val="0.22724449220074447"/>
                      <c:h val="0.18934284320995293"/>
                    </c:manualLayout>
                  </c15:layout>
                </c:ext>
              </c:extLst>
            </c:dLbl>
            <c:dLbl>
              <c:idx val="3"/>
              <c:layout>
                <c:manualLayout>
                  <c:x val="3.0732812078215484E-2"/>
                  <c:y val="-0.14395041361478764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300" b="0" i="0" u="none" strike="noStrike" kern="1200" baseline="0">
                        <a:solidFill>
                          <a:srgbClr val="000000"/>
                        </a:solidFill>
                        <a:latin typeface="Times New Roman Cyr"/>
                        <a:ea typeface="Times New Roman Cyr"/>
                        <a:cs typeface="Times New Roman Cyr"/>
                      </a:defRPr>
                    </a:pPr>
                    <a:r>
                      <a:rPr lang="ru-RU" sz="1300"/>
                      <a:t> Основное общее образование - 16,6%
(01.05.21 г. - 15,5%)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300" b="0" i="0" u="none" strike="noStrike" kern="1200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D7E1-4CE2-AF94-C58724E23278}"/>
                </c:ext>
                <c:ext xmlns:c15="http://schemas.microsoft.com/office/drawing/2012/chart" uri="{CE6537A1-D6FC-4f65-9D91-7224C49458BB}">
                  <c15:layout>
                    <c:manualLayout>
                      <c:w val="0.23506505034752276"/>
                      <c:h val="0.13084297777203169"/>
                    </c:manualLayout>
                  </c15:layout>
                </c:ext>
              </c:extLst>
            </c:dLbl>
            <c:dLbl>
              <c:idx val="4"/>
              <c:layout>
                <c:manualLayout>
                  <c:x val="3.7191603819949501E-2"/>
                  <c:y val="-4.6066854856266513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300" b="0" i="0" u="none" strike="noStrike" kern="1200" baseline="0">
                        <a:solidFill>
                          <a:srgbClr val="000000"/>
                        </a:solidFill>
                        <a:latin typeface="Times New Roman Cyr"/>
                        <a:ea typeface="Times New Roman Cyr"/>
                        <a:cs typeface="Times New Roman Cyr"/>
                      </a:defRPr>
                    </a:pPr>
                    <a:r>
                      <a:rPr lang="ru-RU" sz="1300"/>
                      <a:t>  Не имеющие основного общего образования - 7,6%
(01.05.21 г. - 5,0%)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300" b="0" i="0" u="none" strike="noStrike" kern="1200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762061209110473"/>
                      <c:h val="0.13751950956545494"/>
                    </c:manualLayout>
                  </c15:layout>
                </c:ext>
              </c:extLst>
            </c:dLbl>
            <c:dLbl>
              <c:idx val="5"/>
              <c:layout>
                <c:manualLayout>
                  <c:x val="-2.7463410294052241E-3"/>
                  <c:y val="-4.8886515903574693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300" b="0" i="0" u="none" strike="noStrike" kern="1200" baseline="0">
                        <a:solidFill>
                          <a:srgbClr val="000000"/>
                        </a:solidFill>
                        <a:latin typeface="Times New Roman Cyr"/>
                        <a:ea typeface="Times New Roman Cyr"/>
                        <a:cs typeface="Times New Roman Cyr"/>
                      </a:defRPr>
                    </a:pPr>
                    <a:r>
                      <a:rPr lang="ru-RU" sz="1300"/>
                      <a:t> Не имеющие основного общего образования - 0,1% (2013г. - 0,8%)</a:t>
                    </a:r>
                  </a:p>
                </c:rich>
              </c:tx>
              <c:spPr>
                <a:solidFill>
                  <a:srgbClr val="FFFF00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300" b="0" i="0" u="none" strike="noStrike" kern="1200" baseline="0">
                      <a:solidFill>
                        <a:srgbClr val="000000"/>
                      </a:solidFill>
                      <a:latin typeface="Times New Roman Cyr"/>
                      <a:ea typeface="Times New Roman Cyr"/>
                      <a:cs typeface="Times New Roman Cyr"/>
                    </a:defRPr>
                  </a:pPr>
                  <a:endParaRPr lang="ru-RU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5B55-4E0B-B63B-1AB56208DD52}"/>
                </c:ext>
                <c:ext xmlns:c15="http://schemas.microsoft.com/office/drawing/2012/chart" uri="{CE6537A1-D6FC-4f65-9D91-7224C49458BB}"/>
              </c:extLst>
            </c:dLbl>
            <c:spPr>
              <a:solidFill>
                <a:srgbClr val="FFFF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300" b="0" i="0" u="none" strike="noStrike" kern="1200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endParaRPr lang="ru-RU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диаграмма!$A$21:$A$25</c:f>
              <c:strCache>
                <c:ptCount val="5"/>
                <c:pt idx="0">
                  <c:v> - высшее профессиональное образование</c:v>
                </c:pt>
                <c:pt idx="1">
                  <c:v> - среднее профессиональное образование</c:v>
                </c:pt>
                <c:pt idx="2">
                  <c:v> - среднее общее образование</c:v>
                </c:pt>
                <c:pt idx="3">
                  <c:v> - основное общее образование</c:v>
                </c:pt>
                <c:pt idx="4">
                  <c:v> - не имеющие основного общего образования</c:v>
                </c:pt>
              </c:strCache>
            </c:strRef>
          </c:cat>
          <c:val>
            <c:numRef>
              <c:f>диаграмма!$C$21:$C$25</c:f>
              <c:numCache>
                <c:formatCode>0.0</c:formatCode>
                <c:ptCount val="5"/>
                <c:pt idx="0">
                  <c:v>25.6</c:v>
                </c:pt>
                <c:pt idx="1">
                  <c:v>29.6</c:v>
                </c:pt>
                <c:pt idx="2">
                  <c:v>20.6</c:v>
                </c:pt>
                <c:pt idx="3">
                  <c:v>16.600000000000001</c:v>
                </c:pt>
                <c:pt idx="4">
                  <c:v>7.6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D7E1-4CE2-AF94-C58724E23278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  <a:effectLst/>
      </c:spPr>
    </c:plotArea>
    <c:plotVisOnly val="1"/>
    <c:dispBlanksAs val="zero"/>
    <c:showDLblsOverMax val="0"/>
  </c:chart>
  <c:spPr>
    <a:noFill/>
    <a:ln w="12700" cap="flat" cmpd="sng" algn="ctr">
      <a:noFill/>
      <a:prstDash val="solid"/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 Cyr"/>
          <a:ea typeface="Times New Roman Cyr"/>
          <a:cs typeface="Times New Roman Cyr"/>
        </a:defRPr>
      </a:pPr>
      <a:endParaRPr lang="ru-RU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 sz="1300"/>
              <a:t>Распределение безработных по полу, %</a:t>
            </a:r>
          </a:p>
        </c:rich>
      </c:tx>
      <c:layout>
        <c:manualLayout>
          <c:xMode val="edge"/>
          <c:yMode val="edge"/>
          <c:x val="0.31164572019365988"/>
          <c:y val="1.19498299590299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178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23482138521851906"/>
          <c:y val="9.3243871127756547E-2"/>
          <c:w val="0.76517869988106513"/>
          <c:h val="0.84175360951182165"/>
        </c:manualLayout>
      </c:layout>
      <c:bar3DChart>
        <c:barDir val="bar"/>
        <c:grouping val="stacked"/>
        <c:varyColors val="0"/>
        <c:ser>
          <c:idx val="0"/>
          <c:order val="0"/>
          <c:tx>
            <c:strRef>
              <c:f>диаграмма!$A$13</c:f>
              <c:strCache>
                <c:ptCount val="1"/>
                <c:pt idx="0">
                  <c:v>мужчины </c:v>
                </c:pt>
              </c:strCache>
            </c:strRef>
          </c:tx>
          <c:spPr>
            <a:gradFill rotWithShape="0">
              <a:gsLst>
                <a:gs pos="0">
                  <a:srgbClr val="8080FF">
                    <a:gamma/>
                    <a:shade val="46275"/>
                    <a:invGamma/>
                  </a:srgbClr>
                </a:gs>
                <a:gs pos="100000">
                  <a:srgbClr val="8080FF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5.3050473425202464E-2"/>
                  <c:y val="-0.15502239917821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92F7-4965-9F9E-C44A661898DD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5.4080932162835924E-2"/>
                  <c:y val="-0.175956396255079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92F7-4965-9F9E-C44A661898DD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3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диаграмма!$B$11:$C$11</c:f>
              <c:strCache>
                <c:ptCount val="2"/>
                <c:pt idx="0">
                  <c:v>На 01.05.2021 г.</c:v>
                </c:pt>
                <c:pt idx="1">
                  <c:v>На 01.05.2022 г.</c:v>
                </c:pt>
              </c:strCache>
            </c:strRef>
          </c:cat>
          <c:val>
            <c:numRef>
              <c:f>диаграмма!$B$13:$C$13</c:f>
              <c:numCache>
                <c:formatCode>#\ ##0.0</c:formatCode>
                <c:ptCount val="2"/>
                <c:pt idx="0">
                  <c:v>41.3</c:v>
                </c:pt>
                <c:pt idx="1">
                  <c:v>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2F7-4965-9F9E-C44A661898DD}"/>
            </c:ext>
          </c:extLst>
        </c:ser>
        <c:ser>
          <c:idx val="1"/>
          <c:order val="1"/>
          <c:tx>
            <c:strRef>
              <c:f>диаграмма!$A$14</c:f>
              <c:strCache>
                <c:ptCount val="1"/>
                <c:pt idx="0">
                  <c:v>женщины </c:v>
                </c:pt>
              </c:strCache>
            </c:strRef>
          </c:tx>
          <c:spPr>
            <a:gradFill rotWithShape="0">
              <a:gsLst>
                <a:gs pos="0">
                  <a:srgbClr val="802060">
                    <a:gamma/>
                    <a:shade val="64314"/>
                    <a:invGamma/>
                  </a:srgbClr>
                </a:gs>
                <a:gs pos="100000">
                  <a:srgbClr val="802060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7597320821382534E-2"/>
                  <c:y val="-0.155022576200963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92F7-4965-9F9E-C44A661898DD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7.8069647351955138E-2"/>
                  <c:y val="-0.162488309650948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92F7-4965-9F9E-C44A661898DD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3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диаграмма!$B$11:$C$11</c:f>
              <c:strCache>
                <c:ptCount val="2"/>
                <c:pt idx="0">
                  <c:v>На 01.05.2021 г.</c:v>
                </c:pt>
                <c:pt idx="1">
                  <c:v>На 01.05.2022 г.</c:v>
                </c:pt>
              </c:strCache>
            </c:strRef>
          </c:cat>
          <c:val>
            <c:numRef>
              <c:f>диаграмма!$B$14:$C$14</c:f>
              <c:numCache>
                <c:formatCode>#\ ##0.0</c:formatCode>
                <c:ptCount val="2"/>
                <c:pt idx="0">
                  <c:v>58.7</c:v>
                </c:pt>
                <c:pt idx="1">
                  <c:v>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92F7-4965-9F9E-C44A661898D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96524528"/>
        <c:axId val="96526208"/>
        <c:axId val="0"/>
      </c:bar3DChart>
      <c:catAx>
        <c:axId val="965245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965262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96526208"/>
        <c:scaling>
          <c:orientation val="minMax"/>
        </c:scaling>
        <c:delete val="1"/>
        <c:axPos val="b"/>
        <c:numFmt formatCode="#\ ##0.0" sourceLinked="1"/>
        <c:majorTickMark val="out"/>
        <c:minorTickMark val="none"/>
        <c:tickLblPos val="none"/>
        <c:crossAx val="96524528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</c:legendEntry>
      <c:layout>
        <c:manualLayout>
          <c:xMode val="edge"/>
          <c:yMode val="edge"/>
          <c:x val="0.38381995885129466"/>
          <c:y val="0.87534782367708786"/>
          <c:w val="0.48193292527177067"/>
          <c:h val="0.1245793366738236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465" r="0.75000000000001465" t="1" header="0.5" footer="0.5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 sz="1300"/>
              <a:t>Распределение безработных по возрасту, %</a:t>
            </a:r>
          </a:p>
        </c:rich>
      </c:tx>
      <c:layout>
        <c:manualLayout>
          <c:xMode val="edge"/>
          <c:yMode val="edge"/>
          <c:x val="0.20561568623741894"/>
          <c:y val="2.2301098980356767E-3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197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23809419254939529"/>
          <c:y val="8.0808283531618744E-2"/>
          <c:w val="0.76190580745060477"/>
          <c:h val="0.81145047956939065"/>
        </c:manualLayout>
      </c:layout>
      <c:bar3DChart>
        <c:barDir val="bar"/>
        <c:grouping val="stacked"/>
        <c:varyColors val="0"/>
        <c:ser>
          <c:idx val="0"/>
          <c:order val="0"/>
          <c:tx>
            <c:strRef>
              <c:f>диаграмма!$A$17</c:f>
              <c:strCache>
                <c:ptCount val="1"/>
                <c:pt idx="0">
                  <c:v> - до 30 лет </c:v>
                </c:pt>
              </c:strCache>
            </c:strRef>
          </c:tx>
          <c:spPr>
            <a:gradFill rotWithShape="0">
              <a:gsLst>
                <a:gs pos="0">
                  <a:srgbClr val="8080FF">
                    <a:gamma/>
                    <a:shade val="46275"/>
                    <a:invGamma/>
                  </a:srgbClr>
                </a:gs>
                <a:gs pos="100000">
                  <a:srgbClr val="8080FF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568396322111174E-2"/>
                  <c:y val="-0.153790263986437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C4D2-414F-B982-42E52DDBA2CD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7.6805979143676444E-17"/>
                  <c:y val="-0.168673192759318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4D2-414F-B982-42E52DDBA2CD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300" b="1"/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диаграмма!$B$16:$C$16</c:f>
              <c:strCache>
                <c:ptCount val="2"/>
                <c:pt idx="0">
                  <c:v>На 01.05.2021 г.</c:v>
                </c:pt>
                <c:pt idx="1">
                  <c:v>На 01.05.2022 г.</c:v>
                </c:pt>
              </c:strCache>
            </c:strRef>
          </c:cat>
          <c:val>
            <c:numRef>
              <c:f>диаграмма!$B$17:$C$17</c:f>
              <c:numCache>
                <c:formatCode>#\ ##0.0</c:formatCode>
                <c:ptCount val="2"/>
                <c:pt idx="0">
                  <c:v>43.5</c:v>
                </c:pt>
                <c:pt idx="1">
                  <c:v>37.200000000000003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7E4-4129-8FB4-B4280F52452D}"/>
            </c:ext>
          </c:extLst>
        </c:ser>
        <c:ser>
          <c:idx val="1"/>
          <c:order val="1"/>
          <c:tx>
            <c:strRef>
              <c:f>диаграмма!$A$18</c:f>
              <c:strCache>
                <c:ptCount val="1"/>
                <c:pt idx="0">
                  <c:v> - от 30 лет до 40 лет </c:v>
                </c:pt>
              </c:strCache>
            </c:strRef>
          </c:tx>
          <c:spPr>
            <a:gradFill rotWithShape="0">
              <a:gsLst>
                <a:gs pos="0">
                  <a:srgbClr val="993366">
                    <a:gamma/>
                    <a:shade val="46275"/>
                    <a:invGamma/>
                  </a:srgbClr>
                </a:gs>
                <a:gs pos="100000">
                  <a:srgbClr val="993366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885259448316676E-2"/>
                  <c:y val="-0.158751240244064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C4D2-414F-B982-42E52DDBA2CD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0947327203518547E-2"/>
                  <c:y val="-0.163712216501691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C4D2-414F-B982-42E52DDBA2CD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300" b="1"/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диаграмма!$B$16:$C$16</c:f>
              <c:strCache>
                <c:ptCount val="2"/>
                <c:pt idx="0">
                  <c:v>На 01.05.2021 г.</c:v>
                </c:pt>
                <c:pt idx="1">
                  <c:v>На 01.05.2022 г.</c:v>
                </c:pt>
              </c:strCache>
            </c:strRef>
          </c:cat>
          <c:val>
            <c:numRef>
              <c:f>диаграмма!$B$18:$C$18</c:f>
              <c:numCache>
                <c:formatCode>#\ ##0.0</c:formatCode>
                <c:ptCount val="2"/>
                <c:pt idx="0">
                  <c:v>46.6</c:v>
                </c:pt>
                <c:pt idx="1">
                  <c:v>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D7E4-4129-8FB4-B4280F52452D}"/>
            </c:ext>
          </c:extLst>
        </c:ser>
        <c:ser>
          <c:idx val="2"/>
          <c:order val="2"/>
          <c:tx>
            <c:strRef>
              <c:f>диаграмма!$A$19</c:f>
              <c:strCache>
                <c:ptCount val="1"/>
                <c:pt idx="0">
                  <c:v> - старше 40 лет </c:v>
                </c:pt>
              </c:strCache>
            </c:strRef>
          </c:tx>
          <c:spPr>
            <a:gradFill rotWithShape="0">
              <a:gsLst>
                <a:gs pos="0">
                  <a:srgbClr val="FFFFC0">
                    <a:gamma/>
                    <a:shade val="46275"/>
                    <a:invGamma/>
                  </a:srgbClr>
                </a:gs>
                <a:gs pos="100000">
                  <a:srgbClr val="FFFFC0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4663129042463037E-2"/>
                  <c:y val="-0.158751240244064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C4D2-414F-B982-42E52DDBA2CD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2568396322111174E-2"/>
                  <c:y val="-0.168673192759318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C4D2-414F-B982-42E52DDBA2CD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350" b="1"/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диаграмма!$B$16:$C$16</c:f>
              <c:strCache>
                <c:ptCount val="2"/>
                <c:pt idx="0">
                  <c:v>На 01.05.2021 г.</c:v>
                </c:pt>
                <c:pt idx="1">
                  <c:v>На 01.05.2022 г.</c:v>
                </c:pt>
              </c:strCache>
            </c:strRef>
          </c:cat>
          <c:val>
            <c:numRef>
              <c:f>диаграмма!$B$19:$C$19</c:f>
              <c:numCache>
                <c:formatCode>#\ ##0.0</c:formatCode>
                <c:ptCount val="2"/>
                <c:pt idx="0">
                  <c:v>9.9</c:v>
                </c:pt>
                <c:pt idx="1">
                  <c:v>10.8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7E4-4129-8FB4-B4280F52452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96060736"/>
        <c:axId val="189196048"/>
        <c:axId val="0"/>
      </c:bar3DChart>
      <c:catAx>
        <c:axId val="960607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89196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9196048"/>
        <c:scaling>
          <c:orientation val="minMax"/>
        </c:scaling>
        <c:delete val="1"/>
        <c:axPos val="b"/>
        <c:numFmt formatCode="#\ ##0.0" sourceLinked="1"/>
        <c:majorTickMark val="out"/>
        <c:minorTickMark val="none"/>
        <c:tickLblPos val="none"/>
        <c:crossAx val="960607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9.3361155942463747E-2"/>
          <c:y val="0.85663946552135561"/>
          <c:w val="0.81327790547920686"/>
          <c:h val="0.1414146504414479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465" r="0.75000000000001465" t="1" header="0.5" footer="0.5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039789559878526"/>
          <c:y val="6.9105655074255964E-2"/>
          <c:w val="0.76131385600957746"/>
          <c:h val="0.8454884425726291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диаграмма!$B$73</c:f>
              <c:strCache>
                <c:ptCount val="1"/>
                <c:pt idx="0">
                  <c:v>За апрель 2022 г.</c:v>
                </c:pt>
              </c:strCache>
            </c:strRef>
          </c:tx>
          <c:spPr>
            <a:solidFill>
              <a:srgbClr val="4F81BD">
                <a:alpha val="73000"/>
              </a:srgbClr>
            </a:solidFill>
            <a:effectLst>
              <a:innerShdw blurRad="63500" dist="50800" dir="13500000">
                <a:prstClr val="black">
                  <a:alpha val="50000"/>
                </a:prstClr>
              </a:innerShdw>
            </a:effectLst>
          </c:spPr>
          <c:invertIfNegative val="0"/>
          <c:dLbls>
            <c:dLbl>
              <c:idx val="2"/>
              <c:layout/>
              <c:tx>
                <c:rich>
                  <a:bodyPr/>
                  <a:lstStyle/>
                  <a:p>
                    <a:fld id="{CB343838-D347-4214-B13E-34D51CB4B11A}" type="VALUE">
                      <a:rPr lang="en-US"/>
                      <a:pPr/>
                      <a:t>[ЗНАЧЕНИЕ]</a:t>
                    </a:fld>
                    <a:endParaRPr lang="ru-RU"/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189B-4B19-ACC5-991114A07D29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3"/>
              <c:layout>
                <c:manualLayout>
                  <c:x val="-0.19854026925648674"/>
                  <c:y val="2.0069234398846152E-5"/>
                </c:manualLayout>
              </c:layout>
              <c:tx>
                <c:rich>
                  <a:bodyPr/>
                  <a:lstStyle/>
                  <a:p>
                    <a:pPr>
                      <a:defRPr b="0"/>
                    </a:pPr>
                    <a:fld id="{BF44B23D-084F-4F68-A104-697269113FB3}" type="VALUE">
                      <a:rPr lang="en-US" b="0"/>
                      <a:pPr>
                        <a:defRPr b="0"/>
                      </a:pPr>
                      <a:t>[ЗНАЧЕНИЕ]</a:t>
                    </a:fld>
                    <a:endParaRPr lang="ru-RU"/>
                  </a:p>
                </c:rich>
              </c:tx>
              <c:numFmt formatCode="#,##0.0" sourceLinked="0"/>
              <c:spPr>
                <a:noFill/>
                <a:ln>
                  <a:noFill/>
                </a:ln>
              </c:sp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636-4820-9AFE-5D02A16EBB27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552FEC60-AE88-4581-8C10-D7BF3CACED98}" type="VALUE">
                      <a:rPr lang="en-US" b="0"/>
                      <a:pPr/>
                      <a:t>[ЗНАЧЕНИЕ]</a:t>
                    </a:fld>
                    <a:endParaRPr lang="ru-RU"/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E636-4820-9AFE-5D02A16EBB27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7C6DAD28-5A6B-4981-95C7-C3DD3A4F2B31}" type="VALUE">
                      <a:rPr lang="en-US" b="0"/>
                      <a:pPr/>
                      <a:t>[ЗНАЧЕНИЕ]</a:t>
                    </a:fld>
                    <a:endParaRPr lang="ru-RU"/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189B-4B19-ACC5-991114A07D29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F8970B3A-687F-4792-9875-6385C7AA1281}" type="VALUE">
                      <a:rPr lang="en-US" b="0"/>
                      <a:pPr/>
                      <a:t>[ЗНАЧЕНИЕ]</a:t>
                    </a:fld>
                    <a:endParaRPr lang="ru-RU"/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189B-4B19-ACC5-991114A07D29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7"/>
              <c:numFmt formatCode="#,##0.0" sourceLinked="0"/>
              <c:spPr>
                <a:noFill/>
                <a:ln>
                  <a:noFill/>
                </a:ln>
              </c:spPr>
              <c:txPr>
                <a:bodyPr/>
                <a:lstStyle/>
                <a:p>
                  <a:pPr>
                    <a:defRPr b="0"/>
                  </a:pPr>
                  <a:endParaRPr lang="ru-RU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/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диаграмма!$A$74:$A$82</c:f>
              <c:strCache>
                <c:ptCount val="8"/>
                <c:pt idx="0">
                  <c:v>Российская Федерация</c:v>
                </c:pt>
                <c:pt idx="1">
                  <c:v>Красноярский край</c:v>
                </c:pt>
                <c:pt idx="2">
                  <c:v>Ненецкий автономный округ</c:v>
                </c:pt>
                <c:pt idx="3">
                  <c:v>Сахалинская область</c:v>
                </c:pt>
                <c:pt idx="4">
                  <c:v>Камчатский край</c:v>
                </c:pt>
                <c:pt idx="5">
                  <c:v>г. Норильск</c:v>
                </c:pt>
                <c:pt idx="6">
                  <c:v>Магаданская область</c:v>
                </c:pt>
                <c:pt idx="7">
                  <c:v>Чукотский автономный округ</c:v>
                </c:pt>
              </c:strCache>
            </c:strRef>
          </c:cat>
          <c:val>
            <c:numRef>
              <c:f>диаграмма!$B$74:$B$82</c:f>
              <c:numCache>
                <c:formatCode>#,##0.00</c:formatCode>
                <c:ptCount val="8"/>
                <c:pt idx="0">
                  <c:v>6252.52</c:v>
                </c:pt>
                <c:pt idx="1">
                  <c:v>6921.32</c:v>
                </c:pt>
                <c:pt idx="2">
                  <c:v>7935.59</c:v>
                </c:pt>
                <c:pt idx="3">
                  <c:v>8346.0300000000007</c:v>
                </c:pt>
                <c:pt idx="4">
                  <c:v>9113.3700000000008</c:v>
                </c:pt>
                <c:pt idx="5">
                  <c:v>9367.39</c:v>
                </c:pt>
                <c:pt idx="6">
                  <c:v>10162.049999999999</c:v>
                </c:pt>
                <c:pt idx="7">
                  <c:v>13222.88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189B-4B19-ACC5-991114A07D29}"/>
            </c:ext>
          </c:extLst>
        </c:ser>
        <c:ser>
          <c:idx val="1"/>
          <c:order val="1"/>
          <c:tx>
            <c:strRef>
              <c:f>диаграмма!$C$73</c:f>
              <c:strCache>
                <c:ptCount val="1"/>
                <c:pt idx="0">
                  <c:v>За апрель 2021 г.</c:v>
                </c:pt>
              </c:strCache>
            </c:strRef>
          </c:tx>
          <c:spPr>
            <a:gradFill flip="none" rotWithShape="1">
              <a:gsLst>
                <a:gs pos="85001">
                  <a:srgbClr val="7D8496"/>
                </a:gs>
                <a:gs pos="85001">
                  <a:sysClr val="window" lastClr="FFFFFF">
                    <a:alpha val="88000"/>
                  </a:sysClr>
                </a:gs>
                <a:gs pos="100000">
                  <a:srgbClr val="E6E6E6"/>
                </a:gs>
              </a:gsLst>
              <a:lin ang="16200000" scaled="1"/>
              <a:tileRect/>
            </a:gradFill>
            <a:effectLst>
              <a:innerShdw blurRad="63500" dist="50800" dir="13500000">
                <a:prstClr val="black">
                  <a:alpha val="50000"/>
                </a:prstClr>
              </a:innerShdw>
            </a:effectLst>
          </c:spPr>
          <c:invertIfNegative val="0"/>
          <c:dLbls>
            <c:dLbl>
              <c:idx val="4"/>
              <c:layout/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b="1"/>
                    </a:pPr>
                    <a:fld id="{2BA33249-C748-470D-85F2-1573F02FE591}" type="VALUE">
                      <a:rPr lang="en-US" b="0"/>
                      <a:pPr>
                        <a:defRPr b="1"/>
                      </a:pPr>
                      <a:t>[ЗНАЧЕНИЕ]</a:t>
                    </a:fld>
                    <a:endParaRPr lang="ru-RU"/>
                  </a:p>
                </c:rich>
              </c:tx>
              <c:numFmt formatCode="#,##0.0" sourceLinked="0"/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E636-4820-9AFE-5D02A16EBB27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/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диаграмма!$A$74:$A$82</c:f>
              <c:strCache>
                <c:ptCount val="8"/>
                <c:pt idx="0">
                  <c:v>Российская Федерация</c:v>
                </c:pt>
                <c:pt idx="1">
                  <c:v>Красноярский край</c:v>
                </c:pt>
                <c:pt idx="2">
                  <c:v>Ненецкий автономный округ</c:v>
                </c:pt>
                <c:pt idx="3">
                  <c:v>Сахалинская область</c:v>
                </c:pt>
                <c:pt idx="4">
                  <c:v>Камчатский край</c:v>
                </c:pt>
                <c:pt idx="5">
                  <c:v>г. Норильск</c:v>
                </c:pt>
                <c:pt idx="6">
                  <c:v>Магаданская область</c:v>
                </c:pt>
                <c:pt idx="7">
                  <c:v>Чукотский автономный округ</c:v>
                </c:pt>
              </c:strCache>
            </c:strRef>
          </c:cat>
          <c:val>
            <c:numRef>
              <c:f>диаграмма!$C$74:$C$82</c:f>
              <c:numCache>
                <c:formatCode>#,##0.00</c:formatCode>
                <c:ptCount val="8"/>
                <c:pt idx="0">
                  <c:v>4800.1499999999996</c:v>
                </c:pt>
                <c:pt idx="1">
                  <c:v>5486.63</c:v>
                </c:pt>
                <c:pt idx="2">
                  <c:v>6824.64</c:v>
                </c:pt>
                <c:pt idx="3">
                  <c:v>6581.06</c:v>
                </c:pt>
                <c:pt idx="4">
                  <c:v>7600.27</c:v>
                </c:pt>
                <c:pt idx="5">
                  <c:v>7342.79</c:v>
                </c:pt>
                <c:pt idx="6">
                  <c:v>8639.6299999999992</c:v>
                </c:pt>
                <c:pt idx="7">
                  <c:v>11476.65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89B-4B19-ACC5-991114A07D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3"/>
        <c:axId val="251199280"/>
        <c:axId val="251199840"/>
      </c:barChart>
      <c:catAx>
        <c:axId val="2511992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ru-RU"/>
          </a:p>
        </c:txPr>
        <c:crossAx val="251199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199840"/>
        <c:scaling>
          <c:orientation val="minMax"/>
          <c:max val="13000"/>
          <c:min val="0"/>
        </c:scaling>
        <c:delete val="0"/>
        <c:axPos val="b"/>
        <c:majorGridlines>
          <c:spPr>
            <a:ln w="3175">
              <a:solidFill>
                <a:srgbClr val="000000">
                  <a:alpha val="49000"/>
                </a:srgb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ru-RU"/>
                  <a:t>(рублей)</a:t>
                </a:r>
              </a:p>
            </c:rich>
          </c:tx>
          <c:layout>
            <c:manualLayout>
              <c:xMode val="edge"/>
              <c:yMode val="edge"/>
              <c:x val="0.85773724546127084"/>
              <c:y val="4.047634292141291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ru-RU"/>
          </a:p>
        </c:txPr>
        <c:crossAx val="25119928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1721837854194537"/>
          <c:y val="0.95390293541478965"/>
          <c:w val="0.61343078323500755"/>
          <c:h val="3.8697065093387994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300" b="0" i="0" u="none" strike="noStrike" baseline="0">
          <a:solidFill>
            <a:srgbClr val="000000"/>
          </a:solidFill>
          <a:latin typeface="Times New Roman" panose="02020603050405020304" pitchFamily="18" charset="0"/>
          <a:ea typeface="Arial Cyr"/>
          <a:cs typeface="Times New Roman" panose="02020603050405020304" pitchFamily="18" charset="0"/>
        </a:defRPr>
      </a:pPr>
      <a:endParaRPr lang="ru-RU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r>
              <a:rPr lang="ru-RU"/>
              <a:t>Динамика бюджета прожиточного минимума и среднего дохода пенсионера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100"/>
      <c:rAngAx val="1"/>
    </c:view3D>
    <c:floor>
      <c:thickness val="0"/>
      <c:spPr>
        <a:solidFill>
          <a:srgbClr val="E3E3E3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[4]диаграмма!$A$4</c:f>
              <c:strCache>
                <c:ptCount val="1"/>
                <c:pt idx="0">
                  <c:v>Величина прожиточного минимума </c:v>
                </c:pt>
              </c:strCache>
            </c:strRef>
          </c:tx>
          <c:spPr>
            <a:pattFill prst="wdUpDiag">
              <a:fgClr>
                <a:srgbClr val="808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ru-RU"/>
                      <a:t>4 809,0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CC32-4CB9-A0C6-AF153F858641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25" b="1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диаграмма!#REF!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C32-4CB9-A0C6-AF153F858641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диаграмма!#REF!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1"/>
          <c:tx>
            <c:strRef>
              <c:f>[4]диаграмма!$A$5</c:f>
              <c:strCache>
                <c:ptCount val="1"/>
                <c:pt idx="0">
                  <c:v>Средний размер пенсии </c:v>
                </c:pt>
              </c:strCache>
            </c:strRef>
          </c:tx>
          <c:spPr>
            <a:pattFill prst="smGrid">
              <a:fgClr>
                <a:srgbClr val="80206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ru-RU"/>
                      <a:t>2 676,8(55,7%)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CC32-4CB9-A0C6-AF153F858641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t>3056,1 (51,8%)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CC32-4CB9-A0C6-AF153F858641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25" b="1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диаграмма!#REF!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CC32-4CB9-A0C6-AF153F858641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диаграмма!#REF!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250812448"/>
        <c:axId val="250813008"/>
        <c:axId val="0"/>
      </c:bar3DChart>
      <c:catAx>
        <c:axId val="250812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endParaRPr lang="ru-RU"/>
          </a:p>
        </c:txPr>
        <c:crossAx val="250813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813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0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r>
                  <a:rPr lang="ru-RU"/>
                  <a:t>руб.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endParaRPr lang="ru-RU"/>
          </a:p>
        </c:txPr>
        <c:crossAx val="2508124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 Cyr"/>
              <a:ea typeface="Times New Roman Cyr"/>
              <a:cs typeface="Times New Roman Cyr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Times New Roman Cyr"/>
          <a:ea typeface="Times New Roman Cyr"/>
          <a:cs typeface="Times New Roman Cyr"/>
        </a:defRPr>
      </a:pPr>
      <a:endParaRPr lang="ru-RU"/>
    </a:p>
  </c:txPr>
  <c:printSettings>
    <c:headerFooter alignWithMargins="0"/>
    <c:pageMargins b="1" l="0.75000000000001465" r="0.75000000000001465" t="1" header="0.5" footer="0.5"/>
    <c:pageSetup paperSize="9" orientation="landscape" verticalDpi="196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r>
              <a:rPr lang="ru-RU"/>
              <a:t>Динамика бюджета прожиточного минимума и среднего дохода пенсионера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100"/>
      <c:rAngAx val="1"/>
    </c:view3D>
    <c:floor>
      <c:thickness val="0"/>
      <c:spPr>
        <a:solidFill>
          <a:srgbClr val="E3E3E3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Бюджет прожиточного минимума </c:v>
          </c:tx>
          <c:spPr>
            <a:pattFill prst="wdUpDiag">
              <a:fgClr>
                <a:srgbClr val="808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ru-RU"/>
                      <a:t>4 809,0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351-431F-8615-28434B3EBF94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25" b="1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2005</c:v>
              </c:pt>
            </c:numLit>
          </c:cat>
          <c:val>
            <c:numLit>
              <c:formatCode>General</c:formatCode>
              <c:ptCount val="1"/>
              <c:pt idx="0">
                <c:v>6714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351-431F-8615-28434B3EBF94}"/>
            </c:ext>
          </c:extLst>
        </c:ser>
        <c:ser>
          <c:idx val="1"/>
          <c:order val="1"/>
          <c:tx>
            <c:v>Средний доход пенсионера </c:v>
          </c:tx>
          <c:spPr>
            <a:pattFill prst="smGrid">
              <a:fgClr>
                <a:srgbClr val="80206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ru-RU"/>
                      <a:t>2 676,8(55,7%)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351-431F-8615-28434B3EBF94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t>3056,1 (51,8%)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0351-431F-8615-28434B3EBF94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25" b="1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2005</c:v>
              </c:pt>
            </c:numLit>
          </c:cat>
          <c:val>
            <c:numLit>
              <c:formatCode>General</c:formatCode>
              <c:ptCount val="1"/>
              <c:pt idx="0">
                <c:v>6447.6600000000044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351-431F-8615-28434B3EBF9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250815808"/>
        <c:axId val="250816368"/>
        <c:axId val="0"/>
      </c:bar3DChart>
      <c:catAx>
        <c:axId val="250815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endParaRPr lang="ru-RU"/>
          </a:p>
        </c:txPr>
        <c:crossAx val="250816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8163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0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r>
                  <a:rPr lang="ru-RU"/>
                  <a:t>руб.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endParaRPr lang="ru-RU"/>
          </a:p>
        </c:txPr>
        <c:crossAx val="2508158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 Cyr"/>
              <a:ea typeface="Times New Roman Cyr"/>
              <a:cs typeface="Times New Roman Cyr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Times New Roman Cyr"/>
          <a:ea typeface="Times New Roman Cyr"/>
          <a:cs typeface="Times New Roman Cyr"/>
        </a:defRPr>
      </a:pPr>
      <a:endParaRPr lang="ru-RU"/>
    </a:p>
  </c:txPr>
  <c:printSettings>
    <c:headerFooter alignWithMargins="0"/>
    <c:pageMargins b="1" l="0.75000000000001465" r="0.75000000000001465" t="1" header="0.5" footer="0.5"/>
    <c:pageSetup paperSize="9" orientation="landscape" verticalDpi="196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r>
              <a:rPr lang="ru-RU"/>
              <a:t>Динамика бюджета прожиточного минимума и среднего дохода пенсионера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100"/>
      <c:rAngAx val="1"/>
    </c:view3D>
    <c:floor>
      <c:thickness val="0"/>
      <c:spPr>
        <a:solidFill>
          <a:srgbClr val="E3E3E3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[3]диаграмма!$A$4</c:f>
              <c:strCache>
                <c:ptCount val="1"/>
                <c:pt idx="0">
                  <c:v>Величина прожиточного минимума на душу населения (ВПМ)</c:v>
                </c:pt>
              </c:strCache>
            </c:strRef>
          </c:tx>
          <c:spPr>
            <a:pattFill prst="wdUpDiag">
              <a:fgClr>
                <a:srgbClr val="808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ru-RU"/>
                      <a:t>4 809,0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123F-46CA-AB48-675616F07C54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25" b="1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диаграмма!#REF!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23F-46CA-AB48-675616F07C54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диаграмма!#REF!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1"/>
          <c:tx>
            <c:strRef>
              <c:f>[3]диаграмма!$A$5</c:f>
              <c:strCache>
                <c:ptCount val="1"/>
                <c:pt idx="0">
                  <c:v>Средний размер пенсии </c:v>
                </c:pt>
              </c:strCache>
            </c:strRef>
          </c:tx>
          <c:spPr>
            <a:pattFill prst="smGrid">
              <a:fgClr>
                <a:srgbClr val="80206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ru-RU"/>
                      <a:t>2 676,8(55,7%)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123F-46CA-AB48-675616F07C54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t>3056,1 (51,8%)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123F-46CA-AB48-675616F07C54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25" b="1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диаграмма!#REF!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123F-46CA-AB48-675616F07C54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диаграмма!#REF!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250819168"/>
        <c:axId val="250819728"/>
        <c:axId val="0"/>
      </c:bar3DChart>
      <c:catAx>
        <c:axId val="250819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endParaRPr lang="ru-RU"/>
          </a:p>
        </c:txPr>
        <c:crossAx val="250819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819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0" i="0" u="none" strike="noStrike" baseline="0">
                    <a:solidFill>
                      <a:srgbClr val="000000"/>
                    </a:solidFill>
                    <a:latin typeface="Times New Roman Cyr"/>
                    <a:ea typeface="Times New Roman Cyr"/>
                    <a:cs typeface="Times New Roman Cyr"/>
                  </a:defRPr>
                </a:pPr>
                <a:r>
                  <a:rPr lang="ru-RU"/>
                  <a:t>руб.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Times New Roman Cyr"/>
                <a:ea typeface="Times New Roman Cyr"/>
                <a:cs typeface="Times New Roman Cyr"/>
              </a:defRPr>
            </a:pPr>
            <a:endParaRPr lang="ru-RU"/>
          </a:p>
        </c:txPr>
        <c:crossAx val="2508191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 Cyr"/>
              <a:ea typeface="Times New Roman Cyr"/>
              <a:cs typeface="Times New Roman Cyr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Times New Roman Cyr"/>
          <a:ea typeface="Times New Roman Cyr"/>
          <a:cs typeface="Times New Roman Cyr"/>
        </a:defRPr>
      </a:pPr>
      <a:endParaRPr lang="ru-RU"/>
    </a:p>
  </c:txPr>
  <c:printSettings>
    <c:headerFooter alignWithMargins="0"/>
    <c:pageMargins b="1" l="0.75000000000001465" r="0.75000000000001465" t="1" header="0.5" footer="0.5"/>
    <c:pageSetup paperSize="9" orientation="landscape" verticalDpi="196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 Cyr"/>
                <a:cs typeface="Times New Roman" pitchFamily="18" charset="0"/>
              </a:defRPr>
            </a:pPr>
            <a:r>
              <a:rPr lang="ru-RU" sz="2000">
                <a:latin typeface="Times New Roman" pitchFamily="18" charset="0"/>
                <a:cs typeface="Times New Roman" pitchFamily="18" charset="0"/>
              </a:rPr>
              <a:t>Динамика цен на медь</a:t>
            </a:r>
          </a:p>
        </c:rich>
      </c:tx>
      <c:layout>
        <c:manualLayout>
          <c:xMode val="edge"/>
          <c:yMode val="edge"/>
          <c:x val="0.41571586645426029"/>
          <c:y val="3.23275646819270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95820233906077"/>
          <c:y val="0.1717950575517051"/>
          <c:w val="0.88353500283850561"/>
          <c:h val="0.64164648910418043"/>
        </c:manualLayout>
      </c:layout>
      <c:lineChart>
        <c:grouping val="standard"/>
        <c:varyColors val="0"/>
        <c:ser>
          <c:idx val="0"/>
          <c:order val="0"/>
          <c:tx>
            <c:strRef>
              <c:f>диаграмма!$B$102</c:f>
              <c:strCache>
                <c:ptCount val="1"/>
                <c:pt idx="0">
                  <c:v>2020</c:v>
                </c:pt>
              </c:strCache>
            </c:strRef>
          </c:tx>
          <c:spPr>
            <a:ln w="28575">
              <a:solidFill>
                <a:srgbClr val="FF0000"/>
              </a:solidFill>
              <a:prstDash val="solid"/>
            </a:ln>
          </c:spPr>
          <c:marker>
            <c:symbol val="diamond"/>
            <c:size val="10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4.0670304320068115E-2"/>
                  <c:y val="3.51261047452774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990F-423E-9F35-30ECA7A0D90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1940914319872962E-2"/>
                  <c:y val="3.6131990870502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BDF4-421C-93AB-CB67C9BB977D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8940574590338367E-2"/>
                  <c:y val="3.1457582056475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990F-423E-9F35-30ECA7A0D90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1535169184932962E-2"/>
                  <c:y val="3.14575820564755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990F-423E-9F35-30ECA7A0D90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4.0670304320068226E-2"/>
                  <c:y val="3.14575820564756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990F-423E-9F35-30ECA7A0D90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4.0670304320068226E-2"/>
                  <c:y val="3.14575820564756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990F-423E-9F35-30ECA7A0D90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1.7855771888472052E-2"/>
                  <c:y val="4.2224418240707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990F-423E-9F35-30ECA7A0D90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800" b="1" i="0" u="none" strike="noStrike" baseline="0">
                    <a:solidFill>
                      <a:schemeClr val="accent2">
                        <a:lumMod val="50000"/>
                      </a:schemeClr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диаграмма!$A$103:$A$114</c:f>
              <c:strCache>
                <c:ptCount val="12"/>
                <c:pt idx="0">
                  <c:v>январь</c:v>
                </c:pt>
                <c:pt idx="1">
                  <c:v>февраль</c:v>
                </c:pt>
                <c:pt idx="2">
                  <c:v>март</c:v>
                </c:pt>
                <c:pt idx="3">
                  <c:v>апрель</c:v>
                </c:pt>
                <c:pt idx="4">
                  <c:v>май</c:v>
                </c:pt>
                <c:pt idx="5">
                  <c:v>июнь</c:v>
                </c:pt>
                <c:pt idx="6">
                  <c:v>июль</c:v>
                </c:pt>
                <c:pt idx="7">
                  <c:v>август</c:v>
                </c:pt>
                <c:pt idx="8">
                  <c:v>сентябрь</c:v>
                </c:pt>
                <c:pt idx="9">
                  <c:v>октябрь</c:v>
                </c:pt>
                <c:pt idx="10">
                  <c:v>ноябрь</c:v>
                </c:pt>
                <c:pt idx="11">
                  <c:v>декабрь</c:v>
                </c:pt>
              </c:strCache>
            </c:strRef>
          </c:cat>
          <c:val>
            <c:numRef>
              <c:f>диаграмма!$B$103:$B$114</c:f>
              <c:numCache>
                <c:formatCode>#\ ##0.0</c:formatCode>
                <c:ptCount val="12"/>
                <c:pt idx="0">
                  <c:v>6048.65</c:v>
                </c:pt>
                <c:pt idx="1">
                  <c:v>5685.88</c:v>
                </c:pt>
                <c:pt idx="2">
                  <c:v>5178.3999999999996</c:v>
                </c:pt>
                <c:pt idx="3">
                  <c:v>5048.25</c:v>
                </c:pt>
                <c:pt idx="4">
                  <c:v>5233.8178947368415</c:v>
                </c:pt>
                <c:pt idx="5">
                  <c:v>5742.3881818181817</c:v>
                </c:pt>
                <c:pt idx="6">
                  <c:v>6353.7604347826091</c:v>
                </c:pt>
                <c:pt idx="7">
                  <c:v>6496.7</c:v>
                </c:pt>
                <c:pt idx="8">
                  <c:v>6712.4095454545504</c:v>
                </c:pt>
                <c:pt idx="9">
                  <c:v>6702.7713636363642</c:v>
                </c:pt>
                <c:pt idx="10">
                  <c:v>7063.4292857142864</c:v>
                </c:pt>
                <c:pt idx="11">
                  <c:v>7755.2390476190476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DF4-421C-93AB-CB67C9BB977D}"/>
            </c:ext>
          </c:extLst>
        </c:ser>
        <c:ser>
          <c:idx val="1"/>
          <c:order val="1"/>
          <c:tx>
            <c:strRef>
              <c:f>диаграмма!$C$102</c:f>
              <c:strCache>
                <c:ptCount val="1"/>
                <c:pt idx="0">
                  <c:v>2021</c:v>
                </c:pt>
              </c:strCache>
            </c:strRef>
          </c:tx>
          <c:spPr>
            <a:ln w="28575">
              <a:solidFill>
                <a:srgbClr val="000080"/>
              </a:solidFill>
              <a:prstDash val="solid"/>
            </a:ln>
          </c:spPr>
          <c:marker>
            <c:symbol val="circle"/>
            <c:size val="10"/>
            <c:spPr>
              <a:solidFill>
                <a:srgbClr val="FFFF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3.6345979995743793E-2"/>
                  <c:y val="-3.8794627434079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990F-423E-9F35-30ECA7A0D90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7696016616899065E-2"/>
                  <c:y val="4.9754354622599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4322196211960053E-2"/>
                  <c:y val="3.7515555113920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990F-423E-9F35-30ECA7A0D90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210844860608577E-2"/>
                  <c:y val="-3.1457582056475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990F-423E-9F35-30ECA7A0D90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9805439455203234E-2"/>
                  <c:y val="-3.6960366089678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990F-423E-9F35-30ECA7A0D90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721084486060864E-2"/>
                  <c:y val="-3.14575820564756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990F-423E-9F35-30ECA7A0D90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4.3264898914662696E-2"/>
                  <c:y val="-3.1457582056475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990F-423E-9F35-30ECA7A0D90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5.0183817833581612E-2"/>
                  <c:y val="-3.5126104745277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990F-423E-9F35-30ECA7A0D90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2.6542430304320196E-2"/>
                  <c:y val="-3.51261047452774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990F-423E-9F35-30ECA7A0D90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800" b="1" i="0" u="none" strike="noStrike" baseline="0">
                    <a:solidFill>
                      <a:schemeClr val="tx2">
                        <a:lumMod val="50000"/>
                      </a:schemeClr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диаграмма!$A$103:$A$114</c:f>
              <c:strCache>
                <c:ptCount val="12"/>
                <c:pt idx="0">
                  <c:v>январь</c:v>
                </c:pt>
                <c:pt idx="1">
                  <c:v>февраль</c:v>
                </c:pt>
                <c:pt idx="2">
                  <c:v>март</c:v>
                </c:pt>
                <c:pt idx="3">
                  <c:v>апрель</c:v>
                </c:pt>
                <c:pt idx="4">
                  <c:v>май</c:v>
                </c:pt>
                <c:pt idx="5">
                  <c:v>июнь</c:v>
                </c:pt>
                <c:pt idx="6">
                  <c:v>июль</c:v>
                </c:pt>
                <c:pt idx="7">
                  <c:v>август</c:v>
                </c:pt>
                <c:pt idx="8">
                  <c:v>сентябрь</c:v>
                </c:pt>
                <c:pt idx="9">
                  <c:v>октябрь</c:v>
                </c:pt>
                <c:pt idx="10">
                  <c:v>ноябрь</c:v>
                </c:pt>
                <c:pt idx="11">
                  <c:v>декабрь</c:v>
                </c:pt>
              </c:strCache>
            </c:strRef>
          </c:cat>
          <c:val>
            <c:numRef>
              <c:f>диаграмма!$C$103:$C$114</c:f>
              <c:numCache>
                <c:formatCode>#\ ##0.0</c:formatCode>
                <c:ptCount val="12"/>
                <c:pt idx="0">
                  <c:v>7970.5</c:v>
                </c:pt>
                <c:pt idx="1">
                  <c:v>8460.25</c:v>
                </c:pt>
                <c:pt idx="2">
                  <c:v>9004.98</c:v>
                </c:pt>
                <c:pt idx="3">
                  <c:v>9335.5499999999993</c:v>
                </c:pt>
                <c:pt idx="4">
                  <c:v>10183.969999999999</c:v>
                </c:pt>
                <c:pt idx="5">
                  <c:v>9612.43</c:v>
                </c:pt>
                <c:pt idx="6">
                  <c:v>9433.59</c:v>
                </c:pt>
                <c:pt idx="7">
                  <c:v>9357.19</c:v>
                </c:pt>
                <c:pt idx="8">
                  <c:v>9323.69</c:v>
                </c:pt>
                <c:pt idx="9">
                  <c:v>9777.43</c:v>
                </c:pt>
                <c:pt idx="10">
                  <c:v>9764.59</c:v>
                </c:pt>
                <c:pt idx="11">
                  <c:v>9549.1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DF4-421C-93AB-CB67C9BB977D}"/>
            </c:ext>
          </c:extLst>
        </c:ser>
        <c:ser>
          <c:idx val="2"/>
          <c:order val="2"/>
          <c:tx>
            <c:strRef>
              <c:f>диаграмма!$D$102</c:f>
              <c:strCache>
                <c:ptCount val="1"/>
                <c:pt idx="0">
                  <c:v>2022</c:v>
                </c:pt>
              </c:strCache>
            </c:strRef>
          </c:tx>
          <c:spPr>
            <a:ln w="28575">
              <a:solidFill>
                <a:srgbClr val="339933"/>
              </a:solidFill>
              <a:prstDash val="solid"/>
            </a:ln>
          </c:spPr>
          <c:marker>
            <c:symbol val="triangle"/>
            <c:size val="10"/>
            <c:spPr>
              <a:solidFill>
                <a:srgbClr val="FFFFFF"/>
              </a:solidFill>
              <a:ln w="28575">
                <a:solidFill>
                  <a:srgbClr val="339933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4.1198755969706749E-2"/>
                  <c:y val="-3.62290533245648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DF4-421C-93AB-CB67C9BB977D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102718956246976E-2"/>
                  <c:y val="-4.3344153409395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BDF4-421C-93AB-CB67C9BB977D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260161897238573E-2"/>
                  <c:y val="-3.8934276072633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DF4-421C-93AB-CB67C9BB977D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9335337937126793E-2"/>
                  <c:y val="-4.5761565518595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BDF4-421C-93AB-CB67C9BB977D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9095668866634391E-2"/>
                  <c:y val="-3.2186976627921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DF4-421C-93AB-CB67C9BB977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0374504157854119E-2"/>
                  <c:y val="-4.15753745067580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BDF4-421C-93AB-CB67C9BB977D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5784943584476437E-2"/>
                  <c:y val="-4.977840923078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DF4-421C-93AB-CB67C9BB977D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1501671602356292E-2"/>
                  <c:y val="-3.85427971570547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BDF4-421C-93AB-CB67C9BB977D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3.0215834671151669E-2"/>
                  <c:y val="-3.9951148963522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DF4-421C-93AB-CB67C9BB977D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3.4492750195541155E-2"/>
                  <c:y val="-3.9409325732452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BDF4-421C-93AB-CB67C9BB977D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3.277051533606843E-2"/>
                  <c:y val="-3.79356866106022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DF4-421C-93AB-CB67C9BB977D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1.9374733498118687E-2"/>
                  <c:y val="-4.302719302944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BDF4-421C-93AB-CB67C9BB977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800" b="1" i="0" u="none" strike="noStrike" baseline="0">
                    <a:solidFill>
                      <a:schemeClr val="accent3">
                        <a:lumMod val="50000"/>
                      </a:schemeClr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диаграмма!$A$103:$A$114</c:f>
              <c:strCache>
                <c:ptCount val="12"/>
                <c:pt idx="0">
                  <c:v>январь</c:v>
                </c:pt>
                <c:pt idx="1">
                  <c:v>февраль</c:v>
                </c:pt>
                <c:pt idx="2">
                  <c:v>март</c:v>
                </c:pt>
                <c:pt idx="3">
                  <c:v>апрель</c:v>
                </c:pt>
                <c:pt idx="4">
                  <c:v>май</c:v>
                </c:pt>
                <c:pt idx="5">
                  <c:v>июнь</c:v>
                </c:pt>
                <c:pt idx="6">
                  <c:v>июль</c:v>
                </c:pt>
                <c:pt idx="7">
                  <c:v>август</c:v>
                </c:pt>
                <c:pt idx="8">
                  <c:v>сентябрь</c:v>
                </c:pt>
                <c:pt idx="9">
                  <c:v>октябрь</c:v>
                </c:pt>
                <c:pt idx="10">
                  <c:v>ноябрь</c:v>
                </c:pt>
                <c:pt idx="11">
                  <c:v>декабрь</c:v>
                </c:pt>
              </c:strCache>
            </c:strRef>
          </c:cat>
          <c:val>
            <c:numRef>
              <c:f>диаграмма!$D$103:$D$114</c:f>
              <c:numCache>
                <c:formatCode>#\ ##0.0</c:formatCode>
                <c:ptCount val="12"/>
                <c:pt idx="0">
                  <c:v>9774.52</c:v>
                </c:pt>
                <c:pt idx="1">
                  <c:v>9939.98</c:v>
                </c:pt>
                <c:pt idx="2">
                  <c:v>10236.69</c:v>
                </c:pt>
                <c:pt idx="3">
                  <c:v>10182.33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F-BDF4-421C-93AB-CB67C9BB977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50823088"/>
        <c:axId val="250823648"/>
      </c:lineChart>
      <c:catAx>
        <c:axId val="250823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0823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823648"/>
        <c:scaling>
          <c:orientation val="minMax"/>
          <c:min val="4000"/>
        </c:scaling>
        <c:delete val="0"/>
        <c:axPos val="l"/>
        <c:majorGridlines>
          <c:spPr>
            <a:ln w="3175">
              <a:solidFill>
                <a:srgbClr val="424242">
                  <a:alpha val="60000"/>
                </a:srgb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r>
                  <a:rPr lang="ru-RU" sz="1100"/>
                  <a:t>$/т.</a:t>
                </a:r>
              </a:p>
            </c:rich>
          </c:tx>
          <c:layout>
            <c:manualLayout>
              <c:xMode val="edge"/>
              <c:yMode val="edge"/>
              <c:x val="1.7068259406070822E-2"/>
              <c:y val="0.4552059769507228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0823088"/>
        <c:crosses val="autoZero"/>
        <c:crossBetween val="between"/>
        <c:majorUnit val="100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076348656871323"/>
          <c:y val="0.9128326944743419"/>
          <c:w val="0.28514088927953801"/>
          <c:h val="6.0532613279455139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47625</xdr:rowOff>
    </xdr:from>
    <xdr:to>
      <xdr:col>8</xdr:col>
      <xdr:colOff>561975</xdr:colOff>
      <xdr:row>58</xdr:row>
      <xdr:rowOff>104775</xdr:rowOff>
    </xdr:to>
    <xdr:sp macro="" textlink="">
      <xdr:nvSpPr>
        <xdr:cNvPr id="64004098" name="Text Box 2"/>
        <xdr:cNvSpPr txBox="1">
          <a:spLocks noChangeArrowheads="1"/>
        </xdr:cNvSpPr>
      </xdr:nvSpPr>
      <xdr:spPr bwMode="auto">
        <a:xfrm>
          <a:off x="0" y="47625"/>
          <a:ext cx="5438775" cy="9448800"/>
        </a:xfrm>
        <a:prstGeom prst="rect">
          <a:avLst/>
        </a:prstGeom>
        <a:solidFill>
          <a:srgbClr val="FFFFFF"/>
        </a:solidFill>
        <a:ln w="34925">
          <a:solidFill>
            <a:srgbClr val="800000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ru-RU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РОССИЙСКАЯ ФЕДЕРАЦИЯ</a:t>
          </a:r>
          <a:endParaRPr lang="ru-RU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r>
            <a:rPr lang="ru-RU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Красноярский край</a:t>
          </a:r>
          <a:endParaRPr lang="ru-RU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r>
            <a:rPr lang="ru-RU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Администрация города Норильска</a:t>
          </a:r>
          <a:endParaRPr lang="ru-RU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r>
            <a:rPr lang="ru-RU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УПРАВЛЕНИЕ ЭКОНОМИКИ</a:t>
          </a:r>
          <a:endParaRPr lang="ru-RU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  <a:p>
          <a:pPr algn="ctr" rtl="0">
            <a:defRPr sz="1000"/>
          </a:pPr>
          <a:r>
            <a:rPr lang="ru-RU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*************************************************************</a:t>
          </a:r>
          <a:endParaRPr lang="ru-RU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r>
            <a:rPr lang="ru-RU" sz="14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  <a:endParaRPr lang="ru-RU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r>
            <a:rPr lang="ru-RU" sz="28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Основные </a:t>
          </a:r>
          <a:endParaRPr lang="ru-RU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r>
            <a:rPr lang="ru-RU" sz="28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социально-экономические</a:t>
          </a:r>
          <a:endParaRPr lang="ru-RU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r>
            <a:rPr lang="ru-RU" sz="28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и</a:t>
          </a:r>
          <a:endParaRPr lang="ru-RU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r>
            <a:rPr lang="ru-RU" sz="28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финансовые показатели </a:t>
          </a:r>
          <a:endParaRPr lang="ru-RU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r>
            <a:rPr lang="ru-RU" sz="28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муниципального образования</a:t>
          </a:r>
          <a:endParaRPr lang="ru-RU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r>
            <a:rPr lang="ru-RU" sz="28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город Норильск</a:t>
          </a:r>
          <a:endParaRPr lang="ru-RU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r>
            <a:rPr lang="ru-RU" sz="28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на 01.05.2022 года</a:t>
          </a:r>
          <a:endParaRPr lang="ru-RU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ru-RU" sz="2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  <a:endParaRPr lang="ru-RU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ru-RU" sz="2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  <a:endParaRPr lang="ru-RU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485775</xdr:colOff>
          <xdr:row>30</xdr:row>
          <xdr:rowOff>133350</xdr:rowOff>
        </xdr:from>
        <xdr:to>
          <xdr:col>7</xdr:col>
          <xdr:colOff>95250</xdr:colOff>
          <xdr:row>52</xdr:row>
          <xdr:rowOff>114300</xdr:rowOff>
        </xdr:to>
        <xdr:sp macro="" textlink="">
          <xdr:nvSpPr>
            <xdr:cNvPr id="64004099" name="Object 3" hidden="1">
              <a:extLst>
                <a:ext uri="{63B3BB69-23CF-44E3-9099-C40C66FF867C}">
                  <a14:compatExt spid="_x0000_s64004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47</xdr:row>
      <xdr:rowOff>0</xdr:rowOff>
    </xdr:from>
    <xdr:ext cx="4512469" cy="264560"/>
    <xdr:sp macro="" textlink="">
      <xdr:nvSpPr>
        <xdr:cNvPr id="2" name="TextBox 1"/>
        <xdr:cNvSpPr txBox="1"/>
      </xdr:nvSpPr>
      <xdr:spPr>
        <a:xfrm>
          <a:off x="14277975" y="11791950"/>
          <a:ext cx="451246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0</xdr:colOff>
      <xdr:row>50</xdr:row>
      <xdr:rowOff>0</xdr:rowOff>
    </xdr:from>
    <xdr:ext cx="4512469" cy="264560"/>
    <xdr:sp macro="" textlink="">
      <xdr:nvSpPr>
        <xdr:cNvPr id="3" name="TextBox 2"/>
        <xdr:cNvSpPr txBox="1"/>
      </xdr:nvSpPr>
      <xdr:spPr>
        <a:xfrm>
          <a:off x="14277975" y="12420600"/>
          <a:ext cx="451246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73428</xdr:colOff>
      <xdr:row>22</xdr:row>
      <xdr:rowOff>58315</xdr:rowOff>
    </xdr:from>
    <xdr:to>
      <xdr:col>6</xdr:col>
      <xdr:colOff>0</xdr:colOff>
      <xdr:row>52</xdr:row>
      <xdr:rowOff>80542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0.26976</cdr:x>
      <cdr:y>0.02851</cdr:y>
    </cdr:from>
    <cdr:to>
      <cdr:x>0.78398</cdr:x>
      <cdr:y>0.10952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714408" y="135159"/>
          <a:ext cx="5174244" cy="38404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/>
        <a:p xmlns:a="http://schemas.openxmlformats.org/drawingml/2006/main">
          <a:r>
            <a:rPr lang="ru-RU" sz="1600" b="1">
              <a:latin typeface="Times New Roman" panose="02020603050405020304" pitchFamily="18" charset="0"/>
              <a:cs typeface="Times New Roman" panose="02020603050405020304" pitchFamily="18" charset="0"/>
            </a:rPr>
            <a:t>Миграция</a:t>
          </a:r>
          <a:r>
            <a:rPr lang="ru-RU" sz="16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 населения МО г. Норильск (поквартально)</a:t>
          </a:r>
          <a:endParaRPr lang="ru-RU" sz="1600" b="1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75244</xdr:rowOff>
    </xdr:from>
    <xdr:to>
      <xdr:col>7</xdr:col>
      <xdr:colOff>1264177</xdr:colOff>
      <xdr:row>66</xdr:row>
      <xdr:rowOff>158726</xdr:rowOff>
    </xdr:to>
    <xdr:graphicFrame macro="">
      <xdr:nvGraphicFramePr>
        <xdr:cNvPr id="65165582" name="Chart 10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57149</xdr:colOff>
      <xdr:row>16</xdr:row>
      <xdr:rowOff>26194</xdr:rowOff>
    </xdr:from>
    <xdr:to>
      <xdr:col>2</xdr:col>
      <xdr:colOff>993321</xdr:colOff>
      <xdr:row>27</xdr:row>
      <xdr:rowOff>35719</xdr:rowOff>
    </xdr:to>
    <xdr:graphicFrame macro="">
      <xdr:nvGraphicFramePr>
        <xdr:cNvPr id="65165583" name="Chart 10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81643</xdr:colOff>
      <xdr:row>16</xdr:row>
      <xdr:rowOff>25112</xdr:rowOff>
    </xdr:from>
    <xdr:to>
      <xdr:col>7</xdr:col>
      <xdr:colOff>1092573</xdr:colOff>
      <xdr:row>27</xdr:row>
      <xdr:rowOff>36148</xdr:rowOff>
    </xdr:to>
    <xdr:graphicFrame macro="">
      <xdr:nvGraphicFramePr>
        <xdr:cNvPr id="65165584" name="Chart 10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136</xdr:row>
      <xdr:rowOff>130968</xdr:rowOff>
    </xdr:from>
    <xdr:to>
      <xdr:col>10</xdr:col>
      <xdr:colOff>273843</xdr:colOff>
      <xdr:row>191</xdr:row>
      <xdr:rowOff>162190</xdr:rowOff>
    </xdr:to>
    <xdr:graphicFrame macro="">
      <xdr:nvGraphicFramePr>
        <xdr:cNvPr id="3" name="Chart 2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4</xdr:row>
      <xdr:rowOff>0</xdr:rowOff>
    </xdr:from>
    <xdr:to>
      <xdr:col>6</xdr:col>
      <xdr:colOff>0</xdr:colOff>
      <xdr:row>4</xdr:row>
      <xdr:rowOff>0</xdr:rowOff>
    </xdr:to>
    <xdr:graphicFrame macro="">
      <xdr:nvGraphicFramePr>
        <xdr:cNvPr id="2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9525</xdr:colOff>
      <xdr:row>4</xdr:row>
      <xdr:rowOff>0</xdr:rowOff>
    </xdr:from>
    <xdr:to>
      <xdr:col>6</xdr:col>
      <xdr:colOff>0</xdr:colOff>
      <xdr:row>4</xdr:row>
      <xdr:rowOff>0</xdr:rowOff>
    </xdr:to>
    <xdr:graphicFrame macro="">
      <xdr:nvGraphicFramePr>
        <xdr:cNvPr id="3" name="Chart 10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0</xdr:rowOff>
    </xdr:from>
    <xdr:to>
      <xdr:col>5</xdr:col>
      <xdr:colOff>0</xdr:colOff>
      <xdr:row>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</xdr:colOff>
      <xdr:row>18</xdr:row>
      <xdr:rowOff>63500</xdr:rowOff>
    </xdr:from>
    <xdr:to>
      <xdr:col>14</xdr:col>
      <xdr:colOff>0</xdr:colOff>
      <xdr:row>52</xdr:row>
      <xdr:rowOff>47625</xdr:rowOff>
    </xdr:to>
    <xdr:graphicFrame macro="">
      <xdr:nvGraphicFramePr>
        <xdr:cNvPr id="3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52</xdr:row>
      <xdr:rowOff>139700</xdr:rowOff>
    </xdr:from>
    <xdr:to>
      <xdr:col>14</xdr:col>
      <xdr:colOff>0</xdr:colOff>
      <xdr:row>89</xdr:row>
      <xdr:rowOff>155575</xdr:rowOff>
    </xdr:to>
    <xdr:graphicFrame macro="">
      <xdr:nvGraphicFramePr>
        <xdr:cNvPr id="4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0</xdr:rowOff>
    </xdr:from>
    <xdr:to>
      <xdr:col>7</xdr:col>
      <xdr:colOff>0</xdr:colOff>
      <xdr:row>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44823</xdr:colOff>
      <xdr:row>20</xdr:row>
      <xdr:rowOff>0</xdr:rowOff>
    </xdr:from>
    <xdr:to>
      <xdr:col>15</xdr:col>
      <xdr:colOff>0</xdr:colOff>
      <xdr:row>40</xdr:row>
      <xdr:rowOff>119062</xdr:rowOff>
    </xdr:to>
    <xdr:graphicFrame macro="">
      <xdr:nvGraphicFramePr>
        <xdr:cNvPr id="3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8964</xdr:colOff>
      <xdr:row>0</xdr:row>
      <xdr:rowOff>8966</xdr:rowOff>
    </xdr:from>
    <xdr:to>
      <xdr:col>15</xdr:col>
      <xdr:colOff>3921</xdr:colOff>
      <xdr:row>20</xdr:row>
      <xdr:rowOff>130969</xdr:rowOff>
    </xdr:to>
    <xdr:graphicFrame macro="">
      <xdr:nvGraphicFramePr>
        <xdr:cNvPr id="4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58</xdr:row>
      <xdr:rowOff>114300</xdr:rowOff>
    </xdr:from>
    <xdr:to>
      <xdr:col>14</xdr:col>
      <xdr:colOff>571500</xdr:colOff>
      <xdr:row>75</xdr:row>
      <xdr:rowOff>161925</xdr:rowOff>
    </xdr:to>
    <xdr:graphicFrame macro="">
      <xdr:nvGraphicFramePr>
        <xdr:cNvPr id="5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40</xdr:row>
      <xdr:rowOff>35719</xdr:rowOff>
    </xdr:from>
    <xdr:to>
      <xdr:col>14</xdr:col>
      <xdr:colOff>600075</xdr:colOff>
      <xdr:row>58</xdr:row>
      <xdr:rowOff>104774</xdr:rowOff>
    </xdr:to>
    <xdr:graphicFrame macro="">
      <xdr:nvGraphicFramePr>
        <xdr:cNvPr id="6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4</xdr:col>
      <xdr:colOff>0</xdr:colOff>
      <xdr:row>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</xdr:row>
      <xdr:rowOff>0</xdr:rowOff>
    </xdr:from>
    <xdr:to>
      <xdr:col>4</xdr:col>
      <xdr:colOff>0</xdr:colOff>
      <xdr:row>1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02\&#1054;&#1073;&#1084;&#1077;&#1085;\WORK\&#1050;&#1085;&#1080;&#1078;&#1082;&#1072;%20&#1085;&#1072;%202012%20&#1075;&#1086;&#1076;\&#1044;&#1083;&#1103;%20&#1088;&#1091;&#1082;&#1086;&#1074;&#1086;&#1076;&#1089;&#1090;&#1074;&#1072;%20&#1085;&#1072;%2001.06.2012&#1075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4;&#1050;&#1042;%20(&#1089;&#1090;&#1088;.16)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18\&#1086;&#1073;&#1084;&#1077;&#1085;1\Users\valievkv\Desktop\&#1042;&#1072;&#1083;&#1080;&#1077;&#1074;%20&#1050;&#1072;&#1088;&#1077;&#1085;%20&#1042;&#1072;&#1083;&#1077;&#1088;&#1100;&#1077;&#1074;&#1080;&#1095;\&#1050;&#1085;&#1080;&#1078;&#1082;&#1072;\2022\&#1082;&#1085;&#1080;&#1078;&#1082;&#1072;%20&#1085;&#1072;%2001.01.22\&#1051;&#1077;&#1085;&#1072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21\&#1086;&#1073;&#1084;&#1077;&#1085;\Documents%20and%20Settings\Sarmukov\Application%20Data\Microsoft\Excel\&#1044;&#1083;&#1103;%20&#1088;&#1091;&#1082;&#1086;&#1074;&#1086;&#1076;&#1089;&#1090;&#1074;&#1072;%20&#1085;&#1072;%2001.05.2012&#1075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&#1054;&#1073;&#1084;&#1077;&#1085;\&#1044;&#1083;&#1103;%20&#1088;&#1091;&#1082;&#1086;&#1074;&#1086;&#1076;&#1089;&#1090;&#1074;&#1072;%20&#1085;&#1072;%2001.04.2012&#107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а"/>
      <sheetName val="демогр"/>
      <sheetName val="труд рес"/>
      <sheetName val="занятость"/>
      <sheetName val="уров жизни"/>
      <sheetName val="Ст.мин. набора прод."/>
      <sheetName val="налоги"/>
      <sheetName val="на 01.06.12"/>
      <sheetName val="стр-ра гор доходов"/>
      <sheetName val="бюджет"/>
      <sheetName val="исп гор бюдж"/>
      <sheetName val="ДКВ"/>
      <sheetName val="соц инфрастр"/>
      <sheetName val="эк. показ."/>
      <sheetName val="цены на металл"/>
      <sheetName val="цены на металл 2"/>
      <sheetName val="дин. цен "/>
      <sheetName val="индекс потр цен"/>
      <sheetName val="Средние цены "/>
    </sheetNames>
    <sheetDataSet>
      <sheetData sheetId="0"/>
      <sheetData sheetId="1"/>
      <sheetData sheetId="2"/>
      <sheetData sheetId="3"/>
      <sheetData sheetId="4">
        <row r="9">
          <cell r="D9">
            <v>16504</v>
          </cell>
        </row>
        <row r="20">
          <cell r="D20">
            <v>74346</v>
          </cell>
        </row>
        <row r="23">
          <cell r="D23">
            <v>46310</v>
          </cell>
        </row>
        <row r="25">
          <cell r="D25">
            <v>49542</v>
          </cell>
        </row>
        <row r="27">
          <cell r="D27">
            <v>56641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КВ (стр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а"/>
      <sheetName val="демогр (стр.1)"/>
      <sheetName val="труд рес (стр.2)"/>
      <sheetName val="занятость (стр.3)"/>
      <sheetName val="уров жизни (стр.4)"/>
      <sheetName val="Ст.мин. набора прод.(стр.5)"/>
      <sheetName val="Дин. потр. цен (стр.6-7)"/>
      <sheetName val="эк. показ.(стр.8)"/>
      <sheetName val="цены на металл (стр.9)"/>
      <sheetName val="цены на металл 2 (стр.10)"/>
      <sheetName val="Средние цены+ИПЦ (стр.11)"/>
      <sheetName val="налоги (стр.12)"/>
      <sheetName val="на 01.01.2022 (стр 13)"/>
      <sheetName val="стр-ра гор доходов (стр.14)"/>
      <sheetName val="бюджет (стр.15)"/>
      <sheetName val="исп гор бюдж (стр.16)"/>
      <sheetName val="ДКВ (стр.17)"/>
      <sheetName val="сеть учреждений (стр.18-19)"/>
      <sheetName val="Типы учреждений (стр 20)"/>
      <sheetName val="ЖКХ (стр 21)"/>
      <sheetName val="СОНКО на 01.01.2022 (стр 22-24)"/>
    </sheetNames>
    <sheetDataSet>
      <sheetData sheetId="0">
        <row r="3">
          <cell r="EC3" t="str">
            <v>за декабрь 2019</v>
          </cell>
        </row>
        <row r="4">
          <cell r="A4" t="str">
            <v>Величина прожиточного минимума на душу населения (ВПМ)</v>
          </cell>
        </row>
        <row r="5">
          <cell r="A5" t="str">
            <v xml:space="preserve">Средний размер пенсии </v>
          </cell>
        </row>
        <row r="14">
          <cell r="I14">
            <v>1.3801305786083222</v>
          </cell>
          <cell r="J14">
            <v>1.2676408898305085</v>
          </cell>
          <cell r="K14">
            <v>1.3972806458466114</v>
          </cell>
        </row>
        <row r="17">
          <cell r="I17">
            <v>11.379417795375126</v>
          </cell>
          <cell r="J17">
            <v>10.553744700371604</v>
          </cell>
          <cell r="K17">
            <v>11.272254089653707</v>
          </cell>
        </row>
      </sheetData>
      <sheetData sheetId="1" refreshError="1"/>
      <sheetData sheetId="2"/>
      <sheetData sheetId="3" refreshError="1"/>
      <sheetData sheetId="4"/>
      <sheetData sheetId="5"/>
      <sheetData sheetId="6"/>
      <sheetData sheetId="7" refreshError="1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а"/>
      <sheetName val="демогр"/>
      <sheetName val="труд рес "/>
      <sheetName val="занятость"/>
      <sheetName val="уров жизни"/>
      <sheetName val="Ст.мин. набора прод."/>
      <sheetName val="налоги"/>
      <sheetName val="на 01.03.12"/>
      <sheetName val="стр-ра гор доходов"/>
      <sheetName val="бюджет"/>
      <sheetName val="исп гор бюдж"/>
      <sheetName val="ДКВ"/>
      <sheetName val="соц инфрастр "/>
      <sheetName val="эк. показ."/>
      <sheetName val="цены на металл"/>
      <sheetName val="цены на металл 2"/>
      <sheetName val="дин. цен"/>
      <sheetName val="индекс потр цен"/>
      <sheetName val="Средние цены"/>
    </sheetNames>
    <sheetDataSet>
      <sheetData sheetId="0">
        <row r="4">
          <cell r="A4" t="str">
            <v xml:space="preserve">Величина прожиточного минимума </v>
          </cell>
        </row>
        <row r="5">
          <cell r="A5" t="str">
            <v xml:space="preserve">Средний размер пенсии 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/>
      <sheetData sheetId="17"/>
      <sheetData sheetId="1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а"/>
      <sheetName val="демогр"/>
      <sheetName val="труд рес "/>
      <sheetName val="занятость"/>
      <sheetName val="уров жизни"/>
      <sheetName val="Ст.мин. набора прод."/>
      <sheetName val="налоги"/>
      <sheetName val="на 01.03.12"/>
      <sheetName val="стр-ра гор доходов"/>
      <sheetName val="бюджет"/>
      <sheetName val="исп гор бюдж"/>
      <sheetName val="ДКВ"/>
      <sheetName val="соц инфрастр "/>
      <sheetName val="эк. показ."/>
      <sheetName val="цены на металл"/>
      <sheetName val="цены на металл 2"/>
      <sheetName val="дин. цен"/>
      <sheetName val="индекс потр цен"/>
      <sheetName val="Средние цены"/>
    </sheetNames>
    <sheetDataSet>
      <sheetData sheetId="0">
        <row r="4">
          <cell r="A4" t="str">
            <v xml:space="preserve">Величина прожиточного минимума </v>
          </cell>
        </row>
        <row r="5">
          <cell r="A5" t="str">
            <v xml:space="preserve">Средний размер пенсии 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/>
      <sheetData sheetId="17" refreshError="1"/>
      <sheetData sheetId="18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s://distant-tusur.ru/?utm_source=yandex&amp;utm_medium=search&amp;utm_campaign=search_Russia3&amp;yclid=6937681846407821588" TargetMode="External"/><Relationship Id="rId5" Type="http://schemas.openxmlformats.org/officeDocument/2006/relationships/comments" Target="../comments2.xml"/><Relationship Id="rId4" Type="http://schemas.openxmlformats.org/officeDocument/2006/relationships/vmlDrawing" Target="../drawings/vmlDrawing3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2">
    <tabColor rgb="FFFFFF00"/>
  </sheetPr>
  <dimension ref="A1:FH130"/>
  <sheetViews>
    <sheetView zoomScale="70" zoomScaleNormal="70" workbookViewId="0">
      <pane xSplit="1" ySplit="1" topLeftCell="B30" activePane="bottomRight" state="frozen"/>
      <selection activeCell="M7" sqref="M7"/>
      <selection pane="topRight" activeCell="M7" sqref="M7"/>
      <selection pane="bottomLeft" activeCell="M7" sqref="M7"/>
      <selection pane="bottomRight" activeCell="C48" sqref="C48"/>
    </sheetView>
  </sheetViews>
  <sheetFormatPr defaultColWidth="9.140625" defaultRowHeight="12.75" outlineLevelCol="1" x14ac:dyDescent="0.2"/>
  <cols>
    <col min="1" max="1" width="76.7109375" style="3" customWidth="1"/>
    <col min="2" max="3" width="21.42578125" style="3" customWidth="1"/>
    <col min="4" max="4" width="19.5703125" style="3" customWidth="1"/>
    <col min="5" max="5" width="26.5703125" style="3" customWidth="1"/>
    <col min="6" max="6" width="20.28515625" style="3" customWidth="1"/>
    <col min="7" max="7" width="19.42578125" style="3" customWidth="1"/>
    <col min="8" max="8" width="13.5703125" style="3" customWidth="1"/>
    <col min="9" max="9" width="18.28515625" style="3" customWidth="1"/>
    <col min="10" max="10" width="15.42578125" style="3" customWidth="1"/>
    <col min="11" max="11" width="15.28515625" style="3" customWidth="1"/>
    <col min="12" max="12" width="16.7109375" style="3" customWidth="1"/>
    <col min="13" max="13" width="17" style="3" customWidth="1"/>
    <col min="14" max="15" width="14.28515625" style="3" customWidth="1"/>
    <col min="16" max="16" width="14.7109375" style="3" customWidth="1"/>
    <col min="17" max="17" width="14.5703125" style="3" customWidth="1"/>
    <col min="18" max="18" width="14.85546875" style="3" customWidth="1"/>
    <col min="19" max="23" width="15.7109375" style="3" customWidth="1"/>
    <col min="24" max="24" width="15.5703125" style="3" customWidth="1"/>
    <col min="25" max="29" width="15.7109375" style="3" customWidth="1"/>
    <col min="30" max="30" width="15.42578125" style="3" customWidth="1"/>
    <col min="31" max="31" width="15.7109375" style="3" customWidth="1"/>
    <col min="32" max="32" width="16.140625" style="3" customWidth="1"/>
    <col min="33" max="33" width="17.85546875" style="3" customWidth="1"/>
    <col min="34" max="34" width="17.7109375" style="3" customWidth="1"/>
    <col min="35" max="35" width="15.7109375" style="3" customWidth="1"/>
    <col min="36" max="36" width="18.7109375" style="3" customWidth="1"/>
    <col min="37" max="37" width="15.85546875" style="3" customWidth="1"/>
    <col min="38" max="38" width="17.5703125" style="3" customWidth="1"/>
    <col min="39" max="39" width="14.42578125" style="3" customWidth="1"/>
    <col min="40" max="40" width="16.140625" style="3" customWidth="1"/>
    <col min="41" max="42" width="14.42578125" style="3" customWidth="1"/>
    <col min="43" max="44" width="14.5703125" style="3" customWidth="1"/>
    <col min="45" max="45" width="18.28515625" style="3" customWidth="1"/>
    <col min="46" max="46" width="19.85546875" style="3" customWidth="1"/>
    <col min="47" max="48" width="19" style="3" customWidth="1"/>
    <col min="49" max="50" width="16.140625" style="3" customWidth="1"/>
    <col min="51" max="52" width="18.28515625" style="3" customWidth="1"/>
    <col min="53" max="53" width="16.28515625" style="3" customWidth="1"/>
    <col min="54" max="54" width="17.85546875" style="3" customWidth="1"/>
    <col min="55" max="56" width="14.5703125" style="3" customWidth="1"/>
    <col min="57" max="57" width="15.5703125" style="3" customWidth="1"/>
    <col min="58" max="58" width="19.42578125" style="3" customWidth="1"/>
    <col min="59" max="59" width="18.42578125" style="3" customWidth="1"/>
    <col min="60" max="60" width="17" style="3" customWidth="1"/>
    <col min="61" max="61" width="18.42578125" style="3" customWidth="1"/>
    <col min="62" max="62" width="17" style="3" customWidth="1"/>
    <col min="63" max="63" width="19" style="3" customWidth="1"/>
    <col min="64" max="64" width="17.5703125" style="3" customWidth="1"/>
    <col min="65" max="65" width="17.28515625" style="3" customWidth="1"/>
    <col min="66" max="66" width="13.5703125" style="3" customWidth="1"/>
    <col min="67" max="67" width="15" style="3" customWidth="1"/>
    <col min="68" max="68" width="15.85546875" style="3" hidden="1" customWidth="1" outlineLevel="1"/>
    <col min="69" max="69" width="16.42578125" style="3" hidden="1" customWidth="1" outlineLevel="1"/>
    <col min="70" max="70" width="18.7109375" style="3" hidden="1" customWidth="1" outlineLevel="1"/>
    <col min="71" max="71" width="17.42578125" style="3" hidden="1" customWidth="1" outlineLevel="1"/>
    <col min="72" max="72" width="16.42578125" style="3" hidden="1" customWidth="1" outlineLevel="1"/>
    <col min="73" max="73" width="17.42578125" style="3" hidden="1" customWidth="1" outlineLevel="1"/>
    <col min="74" max="74" width="16.5703125" style="3" hidden="1" customWidth="1" outlineLevel="1"/>
    <col min="75" max="75" width="18" style="3" hidden="1" customWidth="1" outlineLevel="1"/>
    <col min="76" max="76" width="14.28515625" style="3" hidden="1" customWidth="1" outlineLevel="1"/>
    <col min="77" max="77" width="16.42578125" style="3" hidden="1" customWidth="1" outlineLevel="1"/>
    <col min="78" max="78" width="13.140625" style="3" hidden="1" customWidth="1" outlineLevel="1"/>
    <col min="79" max="80" width="15" style="3" hidden="1" customWidth="1" outlineLevel="1"/>
    <col min="81" max="81" width="16" style="3" hidden="1" customWidth="1" outlineLevel="1"/>
    <col min="82" max="82" width="18.7109375" style="3" hidden="1" customWidth="1" outlineLevel="1"/>
    <col min="83" max="83" width="17.42578125" style="3" hidden="1" customWidth="1" outlineLevel="1"/>
    <col min="84" max="84" width="16.42578125" style="3" hidden="1" customWidth="1" outlineLevel="1"/>
    <col min="85" max="85" width="17.42578125" style="3" hidden="1" customWidth="1" outlineLevel="1"/>
    <col min="86" max="86" width="16.5703125" style="3" hidden="1" customWidth="1" outlineLevel="1"/>
    <col min="87" max="87" width="18" style="3" hidden="1" customWidth="1" outlineLevel="1"/>
    <col min="88" max="88" width="14.28515625" style="3" hidden="1" customWidth="1" outlineLevel="1"/>
    <col min="89" max="89" width="16.42578125" style="3" hidden="1" customWidth="1" outlineLevel="1" collapsed="1"/>
    <col min="90" max="90" width="13.140625" style="3" hidden="1" customWidth="1" outlineLevel="1"/>
    <col min="91" max="92" width="15" style="3" hidden="1" customWidth="1" outlineLevel="1"/>
    <col min="93" max="93" width="16" style="3" hidden="1" customWidth="1" outlineLevel="1"/>
    <col min="94" max="109" width="18.7109375" style="3" hidden="1" customWidth="1" outlineLevel="1"/>
    <col min="110" max="110" width="18.7109375" style="3" customWidth="1" collapsed="1"/>
    <col min="111" max="121" width="18.7109375" style="3" customWidth="1" outlineLevel="1"/>
    <col min="122" max="122" width="18.7109375" style="2" customWidth="1"/>
    <col min="123" max="133" width="18.7109375" style="3" customWidth="1" outlineLevel="1"/>
    <col min="134" max="134" width="18.7109375" style="2" customWidth="1"/>
    <col min="135" max="136" width="18.7109375" style="3" customWidth="1"/>
    <col min="137" max="139" width="18.7109375" style="2" customWidth="1"/>
    <col min="140" max="145" width="18.7109375" style="3" customWidth="1"/>
    <col min="146" max="146" width="18.7109375" style="2" customWidth="1"/>
    <col min="147" max="161" width="18.7109375" style="3" customWidth="1"/>
    <col min="162" max="162" width="80" style="3" bestFit="1" customWidth="1" collapsed="1"/>
    <col min="163" max="16384" width="9.140625" style="3"/>
  </cols>
  <sheetData>
    <row r="1" spans="1:164" ht="27.75" customHeight="1" x14ac:dyDescent="0.4">
      <c r="A1" s="30" t="s">
        <v>51</v>
      </c>
      <c r="B1" s="31" t="s">
        <v>903</v>
      </c>
      <c r="C1" s="31" t="s">
        <v>902</v>
      </c>
      <c r="D1" s="32"/>
      <c r="F1" s="33"/>
    </row>
    <row r="2" spans="1:164" ht="16.5" x14ac:dyDescent="0.25">
      <c r="A2" s="34"/>
      <c r="B2" s="35"/>
      <c r="C2" s="4"/>
      <c r="D2" s="36"/>
      <c r="E2" s="37"/>
    </row>
    <row r="3" spans="1:164" ht="15.75" x14ac:dyDescent="0.25">
      <c r="A3" s="38"/>
      <c r="B3" s="39" t="s">
        <v>97</v>
      </c>
      <c r="C3" s="39" t="s">
        <v>102</v>
      </c>
      <c r="D3" s="39" t="s">
        <v>103</v>
      </c>
      <c r="E3" s="39" t="s">
        <v>104</v>
      </c>
      <c r="F3" s="39" t="s">
        <v>105</v>
      </c>
      <c r="G3" s="39" t="s">
        <v>107</v>
      </c>
      <c r="H3" s="39" t="s">
        <v>108</v>
      </c>
      <c r="I3" s="39" t="s">
        <v>109</v>
      </c>
      <c r="J3" s="39" t="s">
        <v>110</v>
      </c>
      <c r="K3" s="39" t="s">
        <v>111</v>
      </c>
      <c r="L3" s="39" t="s">
        <v>116</v>
      </c>
      <c r="M3" s="39" t="s">
        <v>115</v>
      </c>
      <c r="N3" s="39" t="s">
        <v>119</v>
      </c>
      <c r="O3" s="39" t="s">
        <v>120</v>
      </c>
      <c r="P3" s="39" t="s">
        <v>121</v>
      </c>
      <c r="Q3" s="39" t="s">
        <v>122</v>
      </c>
      <c r="R3" s="39" t="s">
        <v>123</v>
      </c>
      <c r="S3" s="39" t="s">
        <v>124</v>
      </c>
      <c r="T3" s="39" t="s">
        <v>125</v>
      </c>
      <c r="U3" s="39" t="s">
        <v>126</v>
      </c>
      <c r="V3" s="39" t="s">
        <v>127</v>
      </c>
      <c r="W3" s="39" t="s">
        <v>128</v>
      </c>
      <c r="X3" s="39" t="s">
        <v>129</v>
      </c>
      <c r="Y3" s="39" t="s">
        <v>134</v>
      </c>
      <c r="Z3" s="39" t="s">
        <v>137</v>
      </c>
      <c r="AA3" s="39" t="s">
        <v>186</v>
      </c>
      <c r="AB3" s="39" t="s">
        <v>195</v>
      </c>
      <c r="AC3" s="39" t="s">
        <v>199</v>
      </c>
      <c r="AD3" s="39" t="s">
        <v>201</v>
      </c>
      <c r="AE3" s="39" t="s">
        <v>206</v>
      </c>
      <c r="AF3" s="39" t="s">
        <v>209</v>
      </c>
      <c r="AG3" s="39" t="s">
        <v>212</v>
      </c>
      <c r="AH3" s="39" t="s">
        <v>215</v>
      </c>
      <c r="AI3" s="39" t="s">
        <v>222</v>
      </c>
      <c r="AJ3" s="39" t="s">
        <v>225</v>
      </c>
      <c r="AK3" s="39" t="s">
        <v>234</v>
      </c>
      <c r="AL3" s="39" t="s">
        <v>242</v>
      </c>
      <c r="AM3" s="39" t="s">
        <v>185</v>
      </c>
      <c r="AN3" s="39" t="s">
        <v>196</v>
      </c>
      <c r="AO3" s="39" t="s">
        <v>198</v>
      </c>
      <c r="AP3" s="39" t="s">
        <v>202</v>
      </c>
      <c r="AQ3" s="39" t="s">
        <v>205</v>
      </c>
      <c r="AR3" s="39" t="s">
        <v>208</v>
      </c>
      <c r="AS3" s="39" t="s">
        <v>214</v>
      </c>
      <c r="AT3" s="39" t="s">
        <v>216</v>
      </c>
      <c r="AU3" s="39" t="s">
        <v>223</v>
      </c>
      <c r="AV3" s="39"/>
      <c r="AW3" s="39" t="s">
        <v>224</v>
      </c>
      <c r="AX3" s="39" t="s">
        <v>235</v>
      </c>
      <c r="AY3" s="39" t="s">
        <v>240</v>
      </c>
      <c r="AZ3" s="39" t="s">
        <v>245</v>
      </c>
      <c r="BA3" s="39" t="s">
        <v>194</v>
      </c>
      <c r="BB3" s="39" t="s">
        <v>197</v>
      </c>
      <c r="BC3" s="39" t="s">
        <v>203</v>
      </c>
      <c r="BD3" s="39" t="s">
        <v>204</v>
      </c>
      <c r="BE3" s="39" t="s">
        <v>207</v>
      </c>
      <c r="BF3" s="39" t="s">
        <v>213</v>
      </c>
      <c r="BG3" s="39" t="s">
        <v>217</v>
      </c>
      <c r="BH3" s="39" t="s">
        <v>221</v>
      </c>
      <c r="BI3" s="39" t="s">
        <v>226</v>
      </c>
      <c r="BJ3" s="39" t="s">
        <v>233</v>
      </c>
      <c r="BK3" s="39" t="s">
        <v>241</v>
      </c>
      <c r="BL3" s="39" t="s">
        <v>246</v>
      </c>
      <c r="BM3" s="39" t="s">
        <v>247</v>
      </c>
      <c r="BN3" s="39" t="s">
        <v>248</v>
      </c>
      <c r="BO3" s="39" t="s">
        <v>250</v>
      </c>
      <c r="BP3" s="39" t="s">
        <v>251</v>
      </c>
      <c r="BQ3" s="39" t="s">
        <v>253</v>
      </c>
      <c r="BR3" s="39" t="s">
        <v>254</v>
      </c>
      <c r="BS3" s="39" t="s">
        <v>260</v>
      </c>
      <c r="BT3" s="39" t="s">
        <v>261</v>
      </c>
      <c r="BU3" s="39" t="s">
        <v>262</v>
      </c>
      <c r="BV3" s="39" t="s">
        <v>266</v>
      </c>
      <c r="BW3" s="39" t="s">
        <v>269</v>
      </c>
      <c r="BX3" s="39" t="s">
        <v>270</v>
      </c>
      <c r="BY3" s="39" t="s">
        <v>279</v>
      </c>
      <c r="BZ3" s="39" t="s">
        <v>280</v>
      </c>
      <c r="CA3" s="39" t="s">
        <v>281</v>
      </c>
      <c r="CB3" s="39" t="s">
        <v>282</v>
      </c>
      <c r="CC3" s="39" t="s">
        <v>285</v>
      </c>
      <c r="CD3" s="39" t="s">
        <v>287</v>
      </c>
      <c r="CE3" s="39" t="s">
        <v>289</v>
      </c>
      <c r="CF3" s="39" t="s">
        <v>290</v>
      </c>
      <c r="CG3" s="39" t="s">
        <v>293</v>
      </c>
      <c r="CH3" s="39" t="s">
        <v>294</v>
      </c>
      <c r="CI3" s="39" t="s">
        <v>296</v>
      </c>
      <c r="CJ3" s="39" t="s">
        <v>298</v>
      </c>
      <c r="CK3" s="39" t="s">
        <v>302</v>
      </c>
      <c r="CL3" s="39" t="s">
        <v>303</v>
      </c>
      <c r="CM3" s="39" t="s">
        <v>304</v>
      </c>
      <c r="CN3" s="39" t="s">
        <v>306</v>
      </c>
      <c r="CO3" s="39" t="s">
        <v>307</v>
      </c>
      <c r="CP3" s="39" t="s">
        <v>308</v>
      </c>
      <c r="CQ3" s="39" t="s">
        <v>310</v>
      </c>
      <c r="CR3" s="39" t="s">
        <v>311</v>
      </c>
      <c r="CS3" s="39" t="s">
        <v>314</v>
      </c>
      <c r="CT3" s="39" t="s">
        <v>315</v>
      </c>
      <c r="CU3" s="39" t="s">
        <v>330</v>
      </c>
      <c r="CV3" s="39" t="s">
        <v>332</v>
      </c>
      <c r="CW3" s="39" t="s">
        <v>334</v>
      </c>
      <c r="CX3" s="39" t="s">
        <v>335</v>
      </c>
      <c r="CY3" s="39" t="s">
        <v>337</v>
      </c>
      <c r="CZ3" s="39" t="s">
        <v>338</v>
      </c>
      <c r="DA3" s="39" t="s">
        <v>339</v>
      </c>
      <c r="DB3" s="39" t="s">
        <v>340</v>
      </c>
      <c r="DC3" s="39" t="s">
        <v>342</v>
      </c>
      <c r="DD3" s="39" t="s">
        <v>347</v>
      </c>
      <c r="DE3" s="39" t="s">
        <v>348</v>
      </c>
      <c r="DF3" s="39" t="s">
        <v>352</v>
      </c>
      <c r="DG3" s="39" t="s">
        <v>378</v>
      </c>
      <c r="DH3" s="39" t="s">
        <v>386</v>
      </c>
      <c r="DI3" s="172" t="s">
        <v>387</v>
      </c>
      <c r="DJ3" s="39" t="s">
        <v>389</v>
      </c>
      <c r="DK3" s="39" t="s">
        <v>392</v>
      </c>
      <c r="DL3" s="172" t="s">
        <v>467</v>
      </c>
      <c r="DM3" s="172" t="s">
        <v>469</v>
      </c>
      <c r="DN3" s="172" t="s">
        <v>475</v>
      </c>
      <c r="DO3" s="172" t="s">
        <v>479</v>
      </c>
      <c r="DP3" s="172" t="s">
        <v>481</v>
      </c>
      <c r="DQ3" s="172" t="s">
        <v>484</v>
      </c>
      <c r="DR3" s="172" t="s">
        <v>486</v>
      </c>
      <c r="DS3" s="172" t="s">
        <v>488</v>
      </c>
      <c r="DT3" s="172" t="s">
        <v>490</v>
      </c>
      <c r="DU3" s="172" t="s">
        <v>500</v>
      </c>
      <c r="DV3" s="172" t="s">
        <v>502</v>
      </c>
      <c r="DW3" s="172" t="s">
        <v>508</v>
      </c>
      <c r="DX3" s="172" t="s">
        <v>545</v>
      </c>
      <c r="DY3" s="172" t="s">
        <v>554</v>
      </c>
      <c r="DZ3" s="172" t="s">
        <v>555</v>
      </c>
      <c r="EA3" s="172" t="s">
        <v>561</v>
      </c>
      <c r="EB3" s="172" t="s">
        <v>562</v>
      </c>
      <c r="EC3" s="172" t="s">
        <v>589</v>
      </c>
      <c r="ED3" s="172" t="s">
        <v>590</v>
      </c>
      <c r="EE3" s="172" t="s">
        <v>594</v>
      </c>
      <c r="EF3" s="172" t="s">
        <v>596</v>
      </c>
      <c r="EG3" s="251" t="s">
        <v>597</v>
      </c>
      <c r="EH3" s="172" t="s">
        <v>610</v>
      </c>
      <c r="EI3" s="172" t="s">
        <v>614</v>
      </c>
      <c r="EJ3" s="172" t="s">
        <v>615</v>
      </c>
      <c r="EK3" s="172" t="s">
        <v>619</v>
      </c>
      <c r="EL3" s="172" t="s">
        <v>623</v>
      </c>
      <c r="EM3" s="172" t="s">
        <v>629</v>
      </c>
      <c r="EN3" s="172" t="s">
        <v>630</v>
      </c>
      <c r="EO3" s="172" t="s">
        <v>640</v>
      </c>
      <c r="EP3" s="172" t="s">
        <v>663</v>
      </c>
      <c r="EQ3" s="172" t="s">
        <v>684</v>
      </c>
      <c r="ER3" s="172" t="s">
        <v>698</v>
      </c>
      <c r="ES3" s="251" t="s">
        <v>707</v>
      </c>
      <c r="ET3" s="172" t="s">
        <v>710</v>
      </c>
      <c r="EU3" s="172" t="s">
        <v>739</v>
      </c>
      <c r="EV3" s="172" t="s">
        <v>741</v>
      </c>
      <c r="EW3" s="172" t="s">
        <v>749</v>
      </c>
      <c r="EX3" s="172" t="s">
        <v>766</v>
      </c>
      <c r="EY3" s="172" t="s">
        <v>767</v>
      </c>
      <c r="EZ3" s="172" t="s">
        <v>774</v>
      </c>
      <c r="FA3" s="172" t="s">
        <v>815</v>
      </c>
      <c r="FB3" s="172" t="s">
        <v>820</v>
      </c>
      <c r="FC3" s="172" t="s">
        <v>845</v>
      </c>
      <c r="FD3" s="172" t="s">
        <v>860</v>
      </c>
      <c r="FE3" s="251" t="s">
        <v>904</v>
      </c>
    </row>
    <row r="4" spans="1:164" ht="16.5" x14ac:dyDescent="0.25">
      <c r="A4" s="38" t="s">
        <v>344</v>
      </c>
      <c r="B4" s="173">
        <v>9751</v>
      </c>
      <c r="C4" s="173">
        <v>9751</v>
      </c>
      <c r="D4" s="173">
        <v>10194</v>
      </c>
      <c r="E4" s="173">
        <v>10194</v>
      </c>
      <c r="F4" s="173">
        <v>10194</v>
      </c>
      <c r="G4" s="173">
        <v>9925</v>
      </c>
      <c r="H4" s="173">
        <v>9925</v>
      </c>
      <c r="I4" s="173">
        <v>9925</v>
      </c>
      <c r="J4" s="173">
        <v>9837</v>
      </c>
      <c r="K4" s="173">
        <v>9837</v>
      </c>
      <c r="L4" s="173">
        <v>9837</v>
      </c>
      <c r="M4" s="173">
        <v>10105</v>
      </c>
      <c r="N4" s="173">
        <v>10105</v>
      </c>
      <c r="O4" s="173">
        <v>10105</v>
      </c>
      <c r="P4" s="173">
        <v>10199</v>
      </c>
      <c r="Q4" s="173">
        <v>10199</v>
      </c>
      <c r="R4" s="173">
        <v>10199</v>
      </c>
      <c r="S4" s="173">
        <v>10073</v>
      </c>
      <c r="T4" s="173">
        <v>10073</v>
      </c>
      <c r="U4" s="173">
        <v>10073</v>
      </c>
      <c r="V4" s="173">
        <v>10189</v>
      </c>
      <c r="W4" s="173">
        <v>10189</v>
      </c>
      <c r="X4" s="173">
        <v>10189</v>
      </c>
      <c r="Y4" s="173">
        <v>10812</v>
      </c>
      <c r="Z4" s="173">
        <v>10812</v>
      </c>
      <c r="AA4" s="173">
        <v>10812</v>
      </c>
      <c r="AB4" s="173">
        <v>10812</v>
      </c>
      <c r="AC4" s="173">
        <v>10922</v>
      </c>
      <c r="AD4" s="173">
        <v>10922</v>
      </c>
      <c r="AE4" s="173">
        <v>10922</v>
      </c>
      <c r="AF4" s="173">
        <v>10489</v>
      </c>
      <c r="AG4" s="173">
        <v>10489</v>
      </c>
      <c r="AH4" s="173">
        <v>10489</v>
      </c>
      <c r="AI4" s="173">
        <v>10557</v>
      </c>
      <c r="AJ4" s="173">
        <v>10695</v>
      </c>
      <c r="AK4" s="173">
        <v>10846</v>
      </c>
      <c r="AL4" s="173">
        <v>10846</v>
      </c>
      <c r="AM4" s="173">
        <v>10846</v>
      </c>
      <c r="AN4" s="173">
        <v>10846</v>
      </c>
      <c r="AO4" s="173">
        <v>11197</v>
      </c>
      <c r="AP4" s="173">
        <v>11197</v>
      </c>
      <c r="AQ4" s="173">
        <v>11197</v>
      </c>
      <c r="AR4" s="173">
        <v>11488</v>
      </c>
      <c r="AS4" s="173">
        <v>11488</v>
      </c>
      <c r="AT4" s="173">
        <v>11593</v>
      </c>
      <c r="AU4" s="173">
        <v>11593</v>
      </c>
      <c r="AV4" s="173"/>
      <c r="AW4" s="173">
        <v>11593</v>
      </c>
      <c r="AX4" s="173">
        <v>11702</v>
      </c>
      <c r="AY4" s="173">
        <v>11702</v>
      </c>
      <c r="AZ4" s="173">
        <v>11702</v>
      </c>
      <c r="BA4" s="173">
        <v>11836</v>
      </c>
      <c r="BB4" s="173">
        <v>11836</v>
      </c>
      <c r="BC4" s="173">
        <v>11836</v>
      </c>
      <c r="BD4" s="173">
        <v>12050</v>
      </c>
      <c r="BE4" s="173">
        <v>12050</v>
      </c>
      <c r="BF4" s="173">
        <v>12050</v>
      </c>
      <c r="BG4" s="173">
        <v>12035</v>
      </c>
      <c r="BH4" s="173">
        <v>12035</v>
      </c>
      <c r="BI4" s="173">
        <v>12035</v>
      </c>
      <c r="BJ4" s="174">
        <v>12395</v>
      </c>
      <c r="BK4" s="174">
        <v>12395</v>
      </c>
      <c r="BL4" s="174">
        <v>12395</v>
      </c>
      <c r="BM4" s="174">
        <v>13336</v>
      </c>
      <c r="BN4" s="174">
        <v>13336</v>
      </c>
      <c r="BO4" s="174">
        <v>13336</v>
      </c>
      <c r="BP4" s="174">
        <v>12897</v>
      </c>
      <c r="BQ4" s="174">
        <v>12897</v>
      </c>
      <c r="BR4" s="174">
        <v>12897</v>
      </c>
      <c r="BS4" s="174">
        <v>12778</v>
      </c>
      <c r="BT4" s="174">
        <v>12778</v>
      </c>
      <c r="BU4" s="174">
        <v>12778</v>
      </c>
      <c r="BV4" s="174">
        <v>14518</v>
      </c>
      <c r="BW4" s="174">
        <v>14518</v>
      </c>
      <c r="BX4" s="173">
        <v>14518</v>
      </c>
      <c r="BY4" s="174">
        <v>15319</v>
      </c>
      <c r="BZ4" s="174">
        <v>15319</v>
      </c>
      <c r="CA4" s="174">
        <v>15319</v>
      </c>
      <c r="CB4" s="174">
        <v>15003</v>
      </c>
      <c r="CC4" s="174">
        <v>15003</v>
      </c>
      <c r="CD4" s="174">
        <v>15003</v>
      </c>
      <c r="CE4" s="174">
        <v>15028</v>
      </c>
      <c r="CF4" s="174">
        <v>15028</v>
      </c>
      <c r="CG4" s="174">
        <v>15028</v>
      </c>
      <c r="CH4" s="174">
        <v>15615</v>
      </c>
      <c r="CI4" s="174">
        <v>15615</v>
      </c>
      <c r="CJ4" s="174">
        <v>15615</v>
      </c>
      <c r="CK4" s="174">
        <v>16108</v>
      </c>
      <c r="CL4" s="174">
        <v>16108</v>
      </c>
      <c r="CM4" s="173">
        <v>16108</v>
      </c>
      <c r="CN4" s="173">
        <v>15727</v>
      </c>
      <c r="CO4" s="173">
        <v>15727</v>
      </c>
      <c r="CP4" s="173">
        <v>15727</v>
      </c>
      <c r="CQ4" s="174">
        <v>15510</v>
      </c>
      <c r="CR4" s="174">
        <v>15510</v>
      </c>
      <c r="CS4" s="174">
        <v>15510</v>
      </c>
      <c r="CT4" s="174">
        <v>16060</v>
      </c>
      <c r="CU4" s="174">
        <v>16060</v>
      </c>
      <c r="CV4" s="174">
        <v>16060</v>
      </c>
      <c r="CW4" s="174">
        <v>16081</v>
      </c>
      <c r="CX4" s="174">
        <v>16081</v>
      </c>
      <c r="CY4" s="174">
        <v>16081</v>
      </c>
      <c r="CZ4" s="174">
        <v>16273</v>
      </c>
      <c r="DA4" s="174">
        <v>16273</v>
      </c>
      <c r="DB4" s="174">
        <v>16273</v>
      </c>
      <c r="DC4" s="174">
        <v>15850</v>
      </c>
      <c r="DD4" s="174">
        <v>15850</v>
      </c>
      <c r="DE4" s="174">
        <v>15850</v>
      </c>
      <c r="DF4" s="174">
        <v>16143</v>
      </c>
      <c r="DG4" s="174">
        <v>16143</v>
      </c>
      <c r="DH4" s="174">
        <v>16143</v>
      </c>
      <c r="DI4" s="207">
        <v>16143</v>
      </c>
      <c r="DJ4" s="174">
        <v>16500</v>
      </c>
      <c r="DK4" s="174">
        <v>16500</v>
      </c>
      <c r="DL4" s="207">
        <v>16553</v>
      </c>
      <c r="DM4" s="207">
        <v>16553</v>
      </c>
      <c r="DN4" s="207">
        <v>16553</v>
      </c>
      <c r="DO4" s="207">
        <v>16418</v>
      </c>
      <c r="DP4" s="207">
        <v>16418</v>
      </c>
      <c r="DQ4" s="207">
        <v>16418</v>
      </c>
      <c r="DR4" s="207">
        <v>17371</v>
      </c>
      <c r="DS4" s="207">
        <v>17371</v>
      </c>
      <c r="DT4" s="207">
        <v>17371</v>
      </c>
      <c r="DU4" s="207">
        <v>17371</v>
      </c>
      <c r="DV4" s="207">
        <v>17332</v>
      </c>
      <c r="DW4" s="207">
        <v>17332</v>
      </c>
      <c r="DX4" s="207">
        <v>17332</v>
      </c>
      <c r="DY4" s="207">
        <v>17192</v>
      </c>
      <c r="DZ4" s="207">
        <v>17192</v>
      </c>
      <c r="EA4" s="207">
        <v>17231</v>
      </c>
      <c r="EB4" s="207">
        <v>17231</v>
      </c>
      <c r="EC4" s="207">
        <v>17231</v>
      </c>
      <c r="ED4" s="207">
        <v>17941</v>
      </c>
      <c r="EE4" s="207">
        <v>17941</v>
      </c>
      <c r="EF4" s="207">
        <v>17941</v>
      </c>
      <c r="EG4" s="213">
        <v>17941</v>
      </c>
      <c r="EH4" s="175">
        <v>18828</v>
      </c>
      <c r="EI4" s="175">
        <v>18828</v>
      </c>
      <c r="EJ4" s="175">
        <v>18828</v>
      </c>
      <c r="EK4" s="175">
        <v>18786</v>
      </c>
      <c r="EL4" s="175">
        <v>18786</v>
      </c>
      <c r="EM4" s="175">
        <v>18786</v>
      </c>
      <c r="EN4" s="175">
        <v>18880</v>
      </c>
      <c r="EO4" s="175">
        <v>18880</v>
      </c>
      <c r="EP4" s="175">
        <v>18828</v>
      </c>
      <c r="EQ4" s="175">
        <v>18828</v>
      </c>
      <c r="ER4" s="175">
        <v>18828</v>
      </c>
      <c r="ES4" s="252">
        <v>18828</v>
      </c>
      <c r="ET4" s="176">
        <v>18828</v>
      </c>
      <c r="EU4" s="176">
        <v>18828</v>
      </c>
      <c r="EV4" s="176">
        <v>18828</v>
      </c>
      <c r="EW4" s="176">
        <v>18828</v>
      </c>
      <c r="EX4" s="175">
        <v>18828</v>
      </c>
      <c r="EY4" s="175">
        <v>18828</v>
      </c>
      <c r="EZ4" s="175">
        <v>18828</v>
      </c>
      <c r="FA4" s="175">
        <v>18828</v>
      </c>
      <c r="FB4" s="175">
        <v>19739</v>
      </c>
      <c r="FC4" s="175">
        <v>19739</v>
      </c>
      <c r="FD4" s="175">
        <v>19739</v>
      </c>
      <c r="FE4" s="252">
        <v>19739</v>
      </c>
      <c r="FF4" s="41" t="s">
        <v>171</v>
      </c>
      <c r="FH4" s="42"/>
    </row>
    <row r="5" spans="1:164" ht="16.5" x14ac:dyDescent="0.25">
      <c r="A5" s="38" t="s">
        <v>69</v>
      </c>
      <c r="B5" s="173">
        <v>8911.33</v>
      </c>
      <c r="C5" s="173">
        <v>9783.83</v>
      </c>
      <c r="D5" s="173">
        <v>9778.3799999999992</v>
      </c>
      <c r="E5" s="173">
        <v>9775.48</v>
      </c>
      <c r="F5" s="173">
        <v>9847.43</v>
      </c>
      <c r="G5" s="173">
        <v>10432.86</v>
      </c>
      <c r="H5" s="173">
        <v>10421</v>
      </c>
      <c r="I5" s="173">
        <v>10406.89</v>
      </c>
      <c r="J5" s="173">
        <v>10400.6</v>
      </c>
      <c r="K5" s="173">
        <v>11591.43</v>
      </c>
      <c r="L5" s="173">
        <v>11597.1</v>
      </c>
      <c r="M5" s="173">
        <v>12868.82</v>
      </c>
      <c r="N5" s="173">
        <v>12858.4</v>
      </c>
      <c r="O5" s="173">
        <v>13664.63</v>
      </c>
      <c r="P5" s="173">
        <v>13638.78</v>
      </c>
      <c r="Q5" s="173">
        <v>13631.32</v>
      </c>
      <c r="R5" s="173">
        <v>13617.57</v>
      </c>
      <c r="S5" s="173">
        <v>13746.05</v>
      </c>
      <c r="T5" s="173">
        <v>13729.05</v>
      </c>
      <c r="U5" s="173">
        <v>13712.44</v>
      </c>
      <c r="V5" s="173">
        <v>13708</v>
      </c>
      <c r="W5" s="173">
        <v>14073.5</v>
      </c>
      <c r="X5" s="173">
        <v>13676.31</v>
      </c>
      <c r="Y5" s="173">
        <v>14849.44</v>
      </c>
      <c r="Z5" s="173">
        <v>14847.03</v>
      </c>
      <c r="AA5" s="173">
        <v>14862.49</v>
      </c>
      <c r="AB5" s="173">
        <v>14862.49</v>
      </c>
      <c r="AC5" s="173">
        <v>14845.9</v>
      </c>
      <c r="AD5" s="173">
        <v>14825.71</v>
      </c>
      <c r="AE5" s="173">
        <v>15062.5</v>
      </c>
      <c r="AF5" s="173">
        <v>15041.36</v>
      </c>
      <c r="AG5" s="173">
        <v>15017.2</v>
      </c>
      <c r="AH5" s="173">
        <v>15007.15</v>
      </c>
      <c r="AI5" s="173">
        <v>14987.56</v>
      </c>
      <c r="AJ5" s="173">
        <v>14933.2</v>
      </c>
      <c r="AK5" s="173">
        <v>15976.2</v>
      </c>
      <c r="AL5" s="173">
        <v>15958.12</v>
      </c>
      <c r="AM5" s="173">
        <v>16540.61</v>
      </c>
      <c r="AN5" s="173">
        <v>16513.52</v>
      </c>
      <c r="AO5" s="173">
        <f>'[1]уров жизни'!$D$9</f>
        <v>16504</v>
      </c>
      <c r="AP5" s="173">
        <v>16483.900000000001</v>
      </c>
      <c r="AQ5" s="173">
        <v>16667.759999999998</v>
      </c>
      <c r="AR5" s="173">
        <v>16641.599999999999</v>
      </c>
      <c r="AS5" s="173">
        <v>16619.400000000001</v>
      </c>
      <c r="AT5" s="173">
        <v>17604.080000000002</v>
      </c>
      <c r="AU5" s="173">
        <v>16584.57</v>
      </c>
      <c r="AV5" s="173"/>
      <c r="AW5" s="173">
        <v>16563.57</v>
      </c>
      <c r="AX5" s="173">
        <v>17604.080000000002</v>
      </c>
      <c r="AY5" s="173">
        <v>17587</v>
      </c>
      <c r="AZ5" s="173">
        <v>18129.25</v>
      </c>
      <c r="BA5" s="173">
        <v>18138.7</v>
      </c>
      <c r="BB5" s="173">
        <v>18138.689999999999</v>
      </c>
      <c r="BC5" s="173">
        <v>18078.349999999999</v>
      </c>
      <c r="BD5" s="173">
        <v>18246.990000000002</v>
      </c>
      <c r="BE5" s="173">
        <v>18211.900000000001</v>
      </c>
      <c r="BF5" s="173">
        <v>18179.53</v>
      </c>
      <c r="BG5" s="173">
        <v>18156.57</v>
      </c>
      <c r="BH5" s="174">
        <v>18120.11</v>
      </c>
      <c r="BI5" s="173">
        <v>18082.13</v>
      </c>
      <c r="BJ5" s="173">
        <v>19207.61</v>
      </c>
      <c r="BK5" s="174">
        <v>19173.89</v>
      </c>
      <c r="BL5" s="174">
        <v>19567.77</v>
      </c>
      <c r="BM5" s="174">
        <v>19567.77</v>
      </c>
      <c r="BN5" s="174">
        <v>19510.52</v>
      </c>
      <c r="BO5" s="174">
        <v>19465.82</v>
      </c>
      <c r="BP5" s="174">
        <v>19700.16</v>
      </c>
      <c r="BQ5" s="174">
        <v>19677.54</v>
      </c>
      <c r="BR5" s="174">
        <v>19644.759999999998</v>
      </c>
      <c r="BS5" s="174">
        <v>19612</v>
      </c>
      <c r="BT5" s="174">
        <v>19561.09</v>
      </c>
      <c r="BU5" s="174">
        <v>19561.400000000001</v>
      </c>
      <c r="BV5" s="174">
        <v>19734.13</v>
      </c>
      <c r="BW5" s="174">
        <v>21639.05</v>
      </c>
      <c r="BX5" s="173">
        <v>21697.75</v>
      </c>
      <c r="BY5" s="174">
        <v>21669.03</v>
      </c>
      <c r="BZ5" s="174">
        <v>21630.58</v>
      </c>
      <c r="CA5" s="174">
        <v>21555.67</v>
      </c>
      <c r="CB5" s="174">
        <v>21693.49</v>
      </c>
      <c r="CC5" s="174">
        <v>21652.9</v>
      </c>
      <c r="CD5" s="174">
        <v>21612.95</v>
      </c>
      <c r="CE5" s="174">
        <v>21583.200000000001</v>
      </c>
      <c r="CF5" s="174">
        <v>21566.51</v>
      </c>
      <c r="CG5" s="174">
        <v>21535</v>
      </c>
      <c r="CH5" s="174">
        <v>21894</v>
      </c>
      <c r="CI5" s="174">
        <v>21869.82</v>
      </c>
      <c r="CJ5" s="174">
        <v>21882.560000000001</v>
      </c>
      <c r="CK5" s="174">
        <v>21838.78</v>
      </c>
      <c r="CL5" s="174">
        <v>21829.200000000001</v>
      </c>
      <c r="CM5" s="173">
        <v>21781.200000000001</v>
      </c>
      <c r="CN5" s="173">
        <v>21781.200000000001</v>
      </c>
      <c r="CO5" s="173">
        <v>21817.89</v>
      </c>
      <c r="CP5" s="174">
        <v>21804.77</v>
      </c>
      <c r="CQ5" s="174">
        <v>21779.07</v>
      </c>
      <c r="CR5" s="174">
        <v>21779.4</v>
      </c>
      <c r="CS5" s="174">
        <v>22339.71</v>
      </c>
      <c r="CT5" s="174">
        <v>22339.71</v>
      </c>
      <c r="CU5" s="174">
        <v>22314.2</v>
      </c>
      <c r="CV5" s="174">
        <v>22355.91</v>
      </c>
      <c r="CW5" s="174">
        <v>22291.75</v>
      </c>
      <c r="CX5" s="174">
        <v>22274.92</v>
      </c>
      <c r="CY5" s="174">
        <v>22231.23</v>
      </c>
      <c r="CZ5" s="174">
        <v>22314.2</v>
      </c>
      <c r="DA5" s="174">
        <v>22232.14</v>
      </c>
      <c r="DB5" s="174">
        <v>22257.68</v>
      </c>
      <c r="DC5" s="174">
        <v>22257.68</v>
      </c>
      <c r="DD5" s="174">
        <v>22240.87</v>
      </c>
      <c r="DE5" s="174">
        <v>22676.2</v>
      </c>
      <c r="DF5" s="174">
        <v>22681.200000000001</v>
      </c>
      <c r="DG5" s="174">
        <v>22685.31</v>
      </c>
      <c r="DH5" s="174">
        <v>22689.7</v>
      </c>
      <c r="DI5" s="207">
        <v>22685</v>
      </c>
      <c r="DJ5" s="174">
        <v>22645.3</v>
      </c>
      <c r="DK5" s="174">
        <v>22592.82</v>
      </c>
      <c r="DL5" s="207">
        <v>22618.67</v>
      </c>
      <c r="DM5" s="207">
        <v>22640.7</v>
      </c>
      <c r="DN5" s="207">
        <v>22633.47</v>
      </c>
      <c r="DO5" s="207">
        <v>22623.02</v>
      </c>
      <c r="DP5" s="207">
        <v>22599.72</v>
      </c>
      <c r="DQ5" s="207">
        <v>23467.279999999999</v>
      </c>
      <c r="DR5" s="207">
        <v>23445.24</v>
      </c>
      <c r="DS5" s="207">
        <v>23420.7</v>
      </c>
      <c r="DT5" s="207">
        <v>23460.77</v>
      </c>
      <c r="DU5" s="207">
        <v>23429.4</v>
      </c>
      <c r="DV5" s="207">
        <v>23431.72</v>
      </c>
      <c r="DW5" s="207">
        <v>23396.6</v>
      </c>
      <c r="DX5" s="207">
        <v>23487.119999999999</v>
      </c>
      <c r="DY5" s="207">
        <v>23501.95</v>
      </c>
      <c r="DZ5" s="207">
        <v>22916.45</v>
      </c>
      <c r="EA5" s="207">
        <v>22916.45</v>
      </c>
      <c r="EB5" s="207">
        <v>22910.33</v>
      </c>
      <c r="EC5" s="207">
        <v>23781.03</v>
      </c>
      <c r="ED5" s="207">
        <v>23818.2</v>
      </c>
      <c r="EE5" s="207">
        <v>23808.67</v>
      </c>
      <c r="EF5" s="207">
        <v>23897.57</v>
      </c>
      <c r="EG5" s="213">
        <v>23892.560000000001</v>
      </c>
      <c r="EH5" s="176">
        <v>23898.15</v>
      </c>
      <c r="EI5" s="176">
        <v>23870.44</v>
      </c>
      <c r="EJ5" s="176">
        <v>23954.23</v>
      </c>
      <c r="EK5" s="176">
        <v>23933.52</v>
      </c>
      <c r="EL5" s="176">
        <v>23935.68</v>
      </c>
      <c r="EM5" s="176">
        <v>23915.84</v>
      </c>
      <c r="EN5" s="176">
        <v>23502.92</v>
      </c>
      <c r="EO5" s="176">
        <v>23933.06</v>
      </c>
      <c r="EP5" s="176">
        <v>24808.93</v>
      </c>
      <c r="EQ5" s="176">
        <v>24808.93</v>
      </c>
      <c r="ER5" s="176">
        <v>24895.57</v>
      </c>
      <c r="ES5" s="249">
        <v>24886.73</v>
      </c>
      <c r="ET5" s="176">
        <v>24887.17</v>
      </c>
      <c r="EU5" s="176">
        <v>24859.200000000001</v>
      </c>
      <c r="EV5" s="247">
        <v>24943.93</v>
      </c>
      <c r="EW5" s="247">
        <v>24931.13</v>
      </c>
      <c r="EX5" s="176">
        <v>24935.86</v>
      </c>
      <c r="EY5" s="176">
        <v>24942.32</v>
      </c>
      <c r="EZ5" s="176">
        <v>24956.37</v>
      </c>
      <c r="FA5" s="176">
        <v>26308</v>
      </c>
      <c r="FB5" s="176">
        <v>26308</v>
      </c>
      <c r="FC5" s="176">
        <v>26306.17</v>
      </c>
      <c r="FD5" s="176">
        <v>26433.94</v>
      </c>
      <c r="FE5" s="249">
        <v>26439.45</v>
      </c>
      <c r="FF5" s="41" t="s">
        <v>69</v>
      </c>
      <c r="FH5" s="42"/>
    </row>
    <row r="6" spans="1:164" ht="16.5" x14ac:dyDescent="0.25">
      <c r="A6" s="38" t="s">
        <v>275</v>
      </c>
      <c r="B6" s="173">
        <v>41818</v>
      </c>
      <c r="C6" s="173">
        <v>40336</v>
      </c>
      <c r="D6" s="173">
        <v>42649</v>
      </c>
      <c r="E6" s="173">
        <v>53691</v>
      </c>
      <c r="F6" s="173">
        <v>38074</v>
      </c>
      <c r="G6" s="173">
        <v>35040</v>
      </c>
      <c r="H6" s="173">
        <v>35395</v>
      </c>
      <c r="I6" s="173">
        <v>36419</v>
      </c>
      <c r="J6" s="173">
        <v>37445</v>
      </c>
      <c r="K6" s="173">
        <v>37954</v>
      </c>
      <c r="L6" s="173">
        <v>42321</v>
      </c>
      <c r="M6" s="173">
        <v>38545</v>
      </c>
      <c r="N6" s="173">
        <v>38787</v>
      </c>
      <c r="O6" s="173">
        <v>40312</v>
      </c>
      <c r="P6" s="173">
        <v>45932</v>
      </c>
      <c r="Q6" s="173">
        <v>54884</v>
      </c>
      <c r="R6" s="173">
        <v>38564</v>
      </c>
      <c r="S6" s="173">
        <v>36522</v>
      </c>
      <c r="T6" s="173">
        <v>33561</v>
      </c>
      <c r="U6" s="173">
        <v>36909</v>
      </c>
      <c r="V6" s="173">
        <v>37937</v>
      </c>
      <c r="W6" s="173">
        <v>38697</v>
      </c>
      <c r="X6" s="173">
        <v>41439</v>
      </c>
      <c r="Y6" s="173">
        <v>40059</v>
      </c>
      <c r="Z6" s="173">
        <v>39443</v>
      </c>
      <c r="AA6" s="173">
        <v>41777</v>
      </c>
      <c r="AB6" s="173">
        <v>45780</v>
      </c>
      <c r="AC6" s="173">
        <v>58967</v>
      </c>
      <c r="AD6" s="173">
        <v>42131</v>
      </c>
      <c r="AE6" s="173">
        <v>40161</v>
      </c>
      <c r="AF6" s="173">
        <v>36052</v>
      </c>
      <c r="AG6" s="173">
        <v>40738</v>
      </c>
      <c r="AH6" s="173">
        <v>45206</v>
      </c>
      <c r="AI6" s="173">
        <v>47317</v>
      </c>
      <c r="AJ6" s="173">
        <v>44241</v>
      </c>
      <c r="AK6" s="173">
        <v>46350</v>
      </c>
      <c r="AL6" s="173">
        <v>45164</v>
      </c>
      <c r="AM6" s="173">
        <v>44422</v>
      </c>
      <c r="AN6" s="173">
        <v>48325</v>
      </c>
      <c r="AO6" s="173">
        <f>'[1]уров жизни'!$D$23</f>
        <v>46310</v>
      </c>
      <c r="AP6" s="173">
        <v>47626</v>
      </c>
      <c r="AQ6" s="173">
        <v>44175</v>
      </c>
      <c r="AR6" s="173">
        <v>44703</v>
      </c>
      <c r="AS6" s="173">
        <v>46630</v>
      </c>
      <c r="AT6" s="173">
        <v>52334</v>
      </c>
      <c r="AU6" s="173">
        <v>53920</v>
      </c>
      <c r="AV6" s="173"/>
      <c r="AW6" s="173">
        <v>60310</v>
      </c>
      <c r="AX6" s="173">
        <v>52334</v>
      </c>
      <c r="AY6" s="173">
        <v>55069.1</v>
      </c>
      <c r="AZ6" s="173">
        <v>62488.7</v>
      </c>
      <c r="BA6" s="173">
        <v>67586.5</v>
      </c>
      <c r="BB6" s="173">
        <v>66411.7</v>
      </c>
      <c r="BC6" s="173">
        <v>65724.5</v>
      </c>
      <c r="BD6" s="173">
        <v>73950.3</v>
      </c>
      <c r="BE6" s="173">
        <v>62398</v>
      </c>
      <c r="BF6" s="173">
        <v>63313.599999999999</v>
      </c>
      <c r="BG6" s="173">
        <v>66547.8</v>
      </c>
      <c r="BH6" s="174">
        <v>65645.600000000006</v>
      </c>
      <c r="BI6" s="173">
        <v>94656.9</v>
      </c>
      <c r="BJ6" s="173">
        <v>64946.9</v>
      </c>
      <c r="BK6" s="174">
        <v>63061</v>
      </c>
      <c r="BL6" s="174">
        <v>67862.100000000006</v>
      </c>
      <c r="BM6" s="174">
        <v>72156.2</v>
      </c>
      <c r="BN6" s="174">
        <v>80845.100000000006</v>
      </c>
      <c r="BO6" s="174">
        <v>68133.600000000006</v>
      </c>
      <c r="BP6" s="174">
        <v>74985.3</v>
      </c>
      <c r="BQ6" s="174">
        <v>61269</v>
      </c>
      <c r="BR6" s="174">
        <v>66088</v>
      </c>
      <c r="BS6" s="174">
        <v>67755.600000000006</v>
      </c>
      <c r="BT6" s="174">
        <v>67750.899999999994</v>
      </c>
      <c r="BU6" s="174">
        <v>95090.4</v>
      </c>
      <c r="BV6" s="174">
        <v>69039.3</v>
      </c>
      <c r="BW6" s="174">
        <v>67056.399999999994</v>
      </c>
      <c r="BX6" s="173">
        <v>71894.5</v>
      </c>
      <c r="BY6" s="174">
        <v>79300.399999999994</v>
      </c>
      <c r="BZ6" s="174">
        <v>83950.7</v>
      </c>
      <c r="CA6" s="174">
        <v>75061.899999999994</v>
      </c>
      <c r="CB6" s="174">
        <v>82372.7</v>
      </c>
      <c r="CC6" s="174">
        <v>67075.199999999997</v>
      </c>
      <c r="CD6" s="174">
        <v>71157.2</v>
      </c>
      <c r="CE6" s="174">
        <v>74028.800000000003</v>
      </c>
      <c r="CF6" s="174">
        <v>73231</v>
      </c>
      <c r="CG6" s="174">
        <v>104470.8</v>
      </c>
      <c r="CH6" s="174">
        <v>74448.2</v>
      </c>
      <c r="CI6" s="174">
        <v>72648.172285087974</v>
      </c>
      <c r="CJ6" s="174">
        <v>79895.95222374193</v>
      </c>
      <c r="CK6" s="174">
        <v>86919.735121186764</v>
      </c>
      <c r="CL6" s="174">
        <v>90291.3</v>
      </c>
      <c r="CM6" s="173">
        <v>84163.985614055797</v>
      </c>
      <c r="CN6" s="173">
        <v>85765.761195081563</v>
      </c>
      <c r="CO6" s="173">
        <v>77240.600000000006</v>
      </c>
      <c r="CP6" s="174">
        <v>77806.2</v>
      </c>
      <c r="CQ6" s="174">
        <v>78299.846775653015</v>
      </c>
      <c r="CR6" s="174">
        <v>79449</v>
      </c>
      <c r="CS6" s="174">
        <v>112223.4</v>
      </c>
      <c r="CT6" s="174">
        <v>79099.175691355631</v>
      </c>
      <c r="CU6" s="174">
        <v>79621.625518111367</v>
      </c>
      <c r="CV6" s="174">
        <v>84021.3</v>
      </c>
      <c r="CW6" s="174">
        <v>93858.3</v>
      </c>
      <c r="CX6" s="174">
        <v>91449.600000000006</v>
      </c>
      <c r="CY6" s="174">
        <v>84013.196466822308</v>
      </c>
      <c r="CZ6" s="174">
        <v>88713.962641118836</v>
      </c>
      <c r="DA6" s="174">
        <v>81517.330925923685</v>
      </c>
      <c r="DB6" s="174">
        <v>88270.091582756839</v>
      </c>
      <c r="DC6" s="174">
        <v>83815.675782798251</v>
      </c>
      <c r="DD6" s="174">
        <v>84117.835204405841</v>
      </c>
      <c r="DE6" s="174">
        <v>123072.2</v>
      </c>
      <c r="DF6" s="174">
        <v>85048.9</v>
      </c>
      <c r="DG6" s="174">
        <v>84004.3</v>
      </c>
      <c r="DH6" s="174">
        <v>88013.7</v>
      </c>
      <c r="DI6" s="207">
        <v>101429.4</v>
      </c>
      <c r="DJ6" s="174">
        <v>100058</v>
      </c>
      <c r="DK6" s="174">
        <v>97809</v>
      </c>
      <c r="DL6" s="207">
        <v>95312.1</v>
      </c>
      <c r="DM6" s="207">
        <v>79724.819059107365</v>
      </c>
      <c r="DN6" s="207">
        <v>84926.5</v>
      </c>
      <c r="DO6" s="207">
        <v>87699.285796273383</v>
      </c>
      <c r="DP6" s="207">
        <v>86531.692166110661</v>
      </c>
      <c r="DQ6" s="207">
        <v>128319.3469785575</v>
      </c>
      <c r="DR6" s="207">
        <v>91280.6</v>
      </c>
      <c r="DS6" s="207">
        <v>87429.2</v>
      </c>
      <c r="DT6" s="207">
        <v>91113</v>
      </c>
      <c r="DU6" s="207">
        <v>116360.6</v>
      </c>
      <c r="DV6" s="207">
        <v>104372.5</v>
      </c>
      <c r="DW6" s="207">
        <v>97052.7</v>
      </c>
      <c r="DX6" s="207">
        <v>105708.6</v>
      </c>
      <c r="DY6" s="207">
        <v>86451.8</v>
      </c>
      <c r="DZ6" s="207">
        <v>90241.2</v>
      </c>
      <c r="EA6" s="207">
        <v>100485.1</v>
      </c>
      <c r="EB6" s="207">
        <v>94230.399999999994</v>
      </c>
      <c r="EC6" s="207">
        <v>138750.29999999999</v>
      </c>
      <c r="ED6" s="207">
        <v>99037.9</v>
      </c>
      <c r="EE6" s="207">
        <v>93845.3</v>
      </c>
      <c r="EF6" s="207">
        <v>99153.5</v>
      </c>
      <c r="EG6" s="213">
        <v>132036.1</v>
      </c>
      <c r="EH6" s="176">
        <v>122737.3</v>
      </c>
      <c r="EI6" s="176">
        <v>122443.1</v>
      </c>
      <c r="EJ6" s="176">
        <v>122443.1</v>
      </c>
      <c r="EK6" s="176">
        <v>100188.7</v>
      </c>
      <c r="EL6" s="176">
        <v>99162.1</v>
      </c>
      <c r="EM6" s="176">
        <v>102688.6</v>
      </c>
      <c r="EN6" s="176">
        <v>101463.6</v>
      </c>
      <c r="EO6" s="176">
        <v>117318.3</v>
      </c>
      <c r="EP6" s="176">
        <v>108905.9</v>
      </c>
      <c r="EQ6" s="176">
        <v>103505.5</v>
      </c>
      <c r="ER6" s="176">
        <v>107597.5</v>
      </c>
      <c r="ES6" s="249">
        <v>107584.3</v>
      </c>
      <c r="ET6" s="176">
        <v>107597.5</v>
      </c>
      <c r="EU6" s="176">
        <v>133450</v>
      </c>
      <c r="EV6" s="176">
        <v>133450</v>
      </c>
      <c r="EW6" s="176">
        <v>133450</v>
      </c>
      <c r="EX6" s="176">
        <v>114262.7</v>
      </c>
      <c r="EY6" s="176">
        <v>114262.7</v>
      </c>
      <c r="EZ6" s="176">
        <v>114262.7</v>
      </c>
      <c r="FA6" s="176">
        <v>136143.5</v>
      </c>
      <c r="FB6" s="176">
        <v>136143.5</v>
      </c>
      <c r="FC6" s="176">
        <v>136143.5</v>
      </c>
      <c r="FD6" s="176">
        <v>170504</v>
      </c>
      <c r="FE6" s="249">
        <v>170504</v>
      </c>
      <c r="FF6" s="41" t="s">
        <v>275</v>
      </c>
      <c r="FH6" s="42"/>
    </row>
    <row r="7" spans="1:164" ht="16.5" x14ac:dyDescent="0.25">
      <c r="A7" s="38" t="s">
        <v>480</v>
      </c>
      <c r="B7" s="173">
        <v>44021</v>
      </c>
      <c r="C7" s="173">
        <v>42792</v>
      </c>
      <c r="D7" s="173">
        <v>49521</v>
      </c>
      <c r="E7" s="173">
        <v>43549</v>
      </c>
      <c r="F7" s="173">
        <v>45592</v>
      </c>
      <c r="G7" s="173">
        <v>42605</v>
      </c>
      <c r="H7" s="173">
        <v>42280</v>
      </c>
      <c r="I7" s="173">
        <v>42854</v>
      </c>
      <c r="J7" s="173">
        <v>39554</v>
      </c>
      <c r="K7" s="173">
        <v>46889</v>
      </c>
      <c r="L7" s="173">
        <v>48821</v>
      </c>
      <c r="M7" s="173">
        <v>42540</v>
      </c>
      <c r="N7" s="173">
        <v>40713</v>
      </c>
      <c r="O7" s="173">
        <v>42421</v>
      </c>
      <c r="P7" s="173">
        <v>42234</v>
      </c>
      <c r="Q7" s="173">
        <v>40866</v>
      </c>
      <c r="R7" s="173">
        <v>48936</v>
      </c>
      <c r="S7" s="173">
        <v>42361</v>
      </c>
      <c r="T7" s="173">
        <v>39097</v>
      </c>
      <c r="U7" s="173">
        <v>45538</v>
      </c>
      <c r="V7" s="173">
        <v>41452</v>
      </c>
      <c r="W7" s="173">
        <v>42200</v>
      </c>
      <c r="X7" s="173">
        <v>53725</v>
      </c>
      <c r="Y7" s="173">
        <v>43366</v>
      </c>
      <c r="Z7" s="173">
        <v>45356</v>
      </c>
      <c r="AA7" s="173">
        <v>45218</v>
      </c>
      <c r="AB7" s="173">
        <v>46995</v>
      </c>
      <c r="AC7" s="173">
        <v>47483</v>
      </c>
      <c r="AD7" s="173">
        <v>50884</v>
      </c>
      <c r="AE7" s="173">
        <v>46543</v>
      </c>
      <c r="AF7" s="173">
        <v>42473</v>
      </c>
      <c r="AG7" s="173">
        <v>44847</v>
      </c>
      <c r="AH7" s="173">
        <v>45453</v>
      </c>
      <c r="AI7" s="173">
        <v>50711</v>
      </c>
      <c r="AJ7" s="173">
        <v>46714</v>
      </c>
      <c r="AK7" s="173">
        <v>46322</v>
      </c>
      <c r="AL7" s="173">
        <v>44544</v>
      </c>
      <c r="AM7" s="173">
        <v>45651</v>
      </c>
      <c r="AN7" s="173">
        <v>47371</v>
      </c>
      <c r="AO7" s="173">
        <f>'[1]уров жизни'!$D$25</f>
        <v>49542</v>
      </c>
      <c r="AP7" s="173">
        <v>46733</v>
      </c>
      <c r="AQ7" s="173">
        <v>46159</v>
      </c>
      <c r="AR7" s="173">
        <v>43617</v>
      </c>
      <c r="AS7" s="173">
        <v>43731</v>
      </c>
      <c r="AT7" s="173">
        <v>54078</v>
      </c>
      <c r="AU7" s="173">
        <v>55596</v>
      </c>
      <c r="AV7" s="173"/>
      <c r="AW7" s="173">
        <v>60088</v>
      </c>
      <c r="AX7" s="173">
        <v>54078</v>
      </c>
      <c r="AY7" s="173">
        <v>25435</v>
      </c>
      <c r="AZ7" s="173">
        <v>26663</v>
      </c>
      <c r="BA7" s="173">
        <v>47597</v>
      </c>
      <c r="BB7" s="173">
        <v>49169</v>
      </c>
      <c r="BC7" s="173">
        <v>51720</v>
      </c>
      <c r="BD7" s="173">
        <v>51357</v>
      </c>
      <c r="BE7" s="173">
        <v>49407</v>
      </c>
      <c r="BF7" s="173">
        <v>50761</v>
      </c>
      <c r="BG7" s="173">
        <v>54189</v>
      </c>
      <c r="BH7" s="174">
        <v>62635</v>
      </c>
      <c r="BI7" s="173">
        <v>79347</v>
      </c>
      <c r="BJ7" s="173">
        <v>52864</v>
      </c>
      <c r="BK7" s="174">
        <v>53854</v>
      </c>
      <c r="BL7" s="174">
        <v>55480</v>
      </c>
      <c r="BM7" s="174">
        <v>56276</v>
      </c>
      <c r="BN7" s="174">
        <v>58871</v>
      </c>
      <c r="BO7" s="174">
        <v>59098</v>
      </c>
      <c r="BP7" s="174">
        <v>61840</v>
      </c>
      <c r="BQ7" s="174">
        <v>56272</v>
      </c>
      <c r="BR7" s="174">
        <v>53062</v>
      </c>
      <c r="BS7" s="174">
        <v>58584</v>
      </c>
      <c r="BT7" s="174">
        <v>60746</v>
      </c>
      <c r="BU7" s="174">
        <v>66434</v>
      </c>
      <c r="BV7" s="174">
        <v>56348</v>
      </c>
      <c r="BW7" s="174">
        <v>56518</v>
      </c>
      <c r="BX7" s="173">
        <v>59556</v>
      </c>
      <c r="BY7" s="174">
        <v>59349</v>
      </c>
      <c r="BZ7" s="174">
        <v>60953</v>
      </c>
      <c r="CA7" s="174">
        <v>61634</v>
      </c>
      <c r="CB7" s="174">
        <v>62556</v>
      </c>
      <c r="CC7" s="174">
        <v>57825</v>
      </c>
      <c r="CD7" s="174">
        <v>56483</v>
      </c>
      <c r="CE7" s="174">
        <v>60179</v>
      </c>
      <c r="CF7" s="174">
        <v>60981</v>
      </c>
      <c r="CG7" s="174">
        <v>69362</v>
      </c>
      <c r="CH7" s="174">
        <v>56102</v>
      </c>
      <c r="CI7" s="174">
        <v>57809</v>
      </c>
      <c r="CJ7" s="174">
        <v>58240</v>
      </c>
      <c r="CK7" s="174">
        <v>59617</v>
      </c>
      <c r="CL7" s="174">
        <v>61650</v>
      </c>
      <c r="CM7" s="173">
        <v>61814</v>
      </c>
      <c r="CN7" s="173">
        <v>63844</v>
      </c>
      <c r="CO7" s="173">
        <v>59527</v>
      </c>
      <c r="CP7" s="174">
        <v>58130</v>
      </c>
      <c r="CQ7" s="174">
        <v>60888</v>
      </c>
      <c r="CR7" s="174">
        <v>60599</v>
      </c>
      <c r="CS7" s="174">
        <v>68949</v>
      </c>
      <c r="CT7" s="174">
        <v>58402</v>
      </c>
      <c r="CU7" s="174">
        <v>58574</v>
      </c>
      <c r="CV7" s="174">
        <v>61427</v>
      </c>
      <c r="CW7" s="174">
        <v>62426</v>
      </c>
      <c r="CX7" s="174">
        <v>62298</v>
      </c>
      <c r="CY7" s="174">
        <v>61067</v>
      </c>
      <c r="CZ7" s="174">
        <v>62958</v>
      </c>
      <c r="DA7" s="174">
        <v>59941</v>
      </c>
      <c r="DB7" s="174">
        <v>58546</v>
      </c>
      <c r="DC7" s="174">
        <v>62082</v>
      </c>
      <c r="DD7" s="174">
        <v>61634</v>
      </c>
      <c r="DE7" s="174">
        <v>67128</v>
      </c>
      <c r="DF7" s="174">
        <v>63591</v>
      </c>
      <c r="DG7" s="174">
        <v>63215</v>
      </c>
      <c r="DH7" s="174">
        <v>63639</v>
      </c>
      <c r="DI7" s="207">
        <v>64113</v>
      </c>
      <c r="DJ7" s="174">
        <v>67194</v>
      </c>
      <c r="DK7" s="174">
        <v>65449</v>
      </c>
      <c r="DL7" s="207">
        <v>67051</v>
      </c>
      <c r="DM7" s="207">
        <v>62795</v>
      </c>
      <c r="DN7" s="207">
        <v>60075</v>
      </c>
      <c r="DO7" s="207">
        <v>62772</v>
      </c>
      <c r="DP7" s="207">
        <v>64370</v>
      </c>
      <c r="DQ7" s="207">
        <v>73628</v>
      </c>
      <c r="DR7" s="207">
        <v>62832</v>
      </c>
      <c r="DS7" s="207">
        <v>61981</v>
      </c>
      <c r="DT7" s="207">
        <v>64581</v>
      </c>
      <c r="DU7" s="207">
        <v>69903</v>
      </c>
      <c r="DV7" s="207">
        <v>72193</v>
      </c>
      <c r="DW7" s="207">
        <v>71981</v>
      </c>
      <c r="DX7" s="207">
        <v>73932</v>
      </c>
      <c r="DY7" s="207">
        <v>70813</v>
      </c>
      <c r="DZ7" s="207">
        <v>77850</v>
      </c>
      <c r="EA7" s="207">
        <v>75652</v>
      </c>
      <c r="EB7" s="207">
        <v>75713</v>
      </c>
      <c r="EC7" s="207">
        <v>91005</v>
      </c>
      <c r="ED7" s="207">
        <v>72673</v>
      </c>
      <c r="EE7" s="207">
        <v>71713</v>
      </c>
      <c r="EF7" s="207">
        <v>71692</v>
      </c>
      <c r="EG7" s="213">
        <v>71038</v>
      </c>
      <c r="EH7" s="176">
        <v>74230</v>
      </c>
      <c r="EI7" s="176">
        <v>82088</v>
      </c>
      <c r="EJ7" s="176">
        <v>85568</v>
      </c>
      <c r="EK7" s="176">
        <v>80630</v>
      </c>
      <c r="EL7" s="176">
        <v>74505</v>
      </c>
      <c r="EM7" s="176">
        <v>79374</v>
      </c>
      <c r="EN7" s="176">
        <v>77463</v>
      </c>
      <c r="EO7" s="176">
        <v>90411</v>
      </c>
      <c r="EP7" s="176">
        <v>78654</v>
      </c>
      <c r="EQ7" s="176">
        <v>78505</v>
      </c>
      <c r="ER7" s="176">
        <v>80832</v>
      </c>
      <c r="ES7" s="249">
        <v>83661</v>
      </c>
      <c r="ET7" s="176">
        <v>87245</v>
      </c>
      <c r="EU7" s="176">
        <v>85191</v>
      </c>
      <c r="EV7" s="176">
        <v>86659</v>
      </c>
      <c r="EW7" s="176">
        <v>82186</v>
      </c>
      <c r="EX7" s="176">
        <v>80802</v>
      </c>
      <c r="EY7" s="176">
        <v>77276</v>
      </c>
      <c r="EZ7" s="176">
        <v>85855</v>
      </c>
      <c r="FA7" s="176">
        <v>121809</v>
      </c>
      <c r="FB7" s="176">
        <v>81139</v>
      </c>
      <c r="FC7" s="176">
        <v>79626</v>
      </c>
      <c r="FD7" s="176">
        <v>92875</v>
      </c>
      <c r="FE7" s="249">
        <v>90300</v>
      </c>
      <c r="FF7" s="41" t="s">
        <v>274</v>
      </c>
      <c r="FH7" s="42"/>
    </row>
    <row r="8" spans="1:164" ht="16.5" x14ac:dyDescent="0.25">
      <c r="A8" s="38" t="s">
        <v>295</v>
      </c>
      <c r="B8" s="173">
        <v>39796</v>
      </c>
      <c r="C8" s="173">
        <v>40111</v>
      </c>
      <c r="D8" s="173">
        <v>46509</v>
      </c>
      <c r="E8" s="173">
        <v>50443</v>
      </c>
      <c r="F8" s="173">
        <v>49391</v>
      </c>
      <c r="G8" s="173">
        <v>37419</v>
      </c>
      <c r="H8" s="173">
        <v>38329</v>
      </c>
      <c r="I8" s="173">
        <v>40043</v>
      </c>
      <c r="J8" s="173">
        <v>36297</v>
      </c>
      <c r="K8" s="173">
        <v>41655</v>
      </c>
      <c r="L8" s="173">
        <v>43707</v>
      </c>
      <c r="M8" s="173">
        <v>41282</v>
      </c>
      <c r="N8" s="173">
        <v>39519</v>
      </c>
      <c r="O8" s="173">
        <v>40632</v>
      </c>
      <c r="P8" s="173">
        <v>46357</v>
      </c>
      <c r="Q8" s="173">
        <v>48667</v>
      </c>
      <c r="R8" s="173">
        <v>50021</v>
      </c>
      <c r="S8" s="173">
        <v>37182</v>
      </c>
      <c r="T8" s="173">
        <v>33259</v>
      </c>
      <c r="U8" s="173">
        <v>39497</v>
      </c>
      <c r="V8" s="173">
        <v>37774</v>
      </c>
      <c r="W8" s="173">
        <v>44218</v>
      </c>
      <c r="X8" s="173">
        <v>48219</v>
      </c>
      <c r="Y8" s="173">
        <v>47224</v>
      </c>
      <c r="Z8" s="173">
        <v>38082</v>
      </c>
      <c r="AA8" s="173">
        <v>40820</v>
      </c>
      <c r="AB8" s="173">
        <v>40258</v>
      </c>
      <c r="AC8" s="173">
        <v>47790</v>
      </c>
      <c r="AD8" s="173">
        <v>51132</v>
      </c>
      <c r="AE8" s="173">
        <v>37845</v>
      </c>
      <c r="AF8" s="173">
        <v>35716</v>
      </c>
      <c r="AG8" s="173">
        <v>42303</v>
      </c>
      <c r="AH8" s="173">
        <v>45476</v>
      </c>
      <c r="AI8" s="173">
        <v>46595</v>
      </c>
      <c r="AJ8" s="173">
        <v>42888</v>
      </c>
      <c r="AK8" s="173">
        <v>49623</v>
      </c>
      <c r="AL8" s="173">
        <v>44458</v>
      </c>
      <c r="AM8" s="173">
        <v>47419</v>
      </c>
      <c r="AN8" s="173">
        <v>48288</v>
      </c>
      <c r="AO8" s="173">
        <f>'[1]уров жизни'!$D$27</f>
        <v>56641</v>
      </c>
      <c r="AP8" s="173">
        <v>56366</v>
      </c>
      <c r="AQ8" s="173">
        <v>40750</v>
      </c>
      <c r="AR8" s="173">
        <v>39417</v>
      </c>
      <c r="AS8" s="173">
        <v>45815</v>
      </c>
      <c r="AT8" s="173">
        <v>48960</v>
      </c>
      <c r="AU8" s="173">
        <v>46759</v>
      </c>
      <c r="AV8" s="173"/>
      <c r="AW8" s="173">
        <v>52932</v>
      </c>
      <c r="AX8" s="173">
        <v>48960</v>
      </c>
      <c r="AY8" s="173">
        <v>73566</v>
      </c>
      <c r="AZ8" s="173">
        <v>81955</v>
      </c>
      <c r="BA8" s="173">
        <v>80123</v>
      </c>
      <c r="BB8" s="173">
        <v>75341</v>
      </c>
      <c r="BC8" s="173">
        <v>74742</v>
      </c>
      <c r="BD8" s="173">
        <v>94003</v>
      </c>
      <c r="BE8" s="173">
        <v>72976</v>
      </c>
      <c r="BF8" s="173">
        <v>73057</v>
      </c>
      <c r="BG8" s="173">
        <v>77198</v>
      </c>
      <c r="BH8" s="174">
        <v>74438</v>
      </c>
      <c r="BI8" s="173">
        <v>118230</v>
      </c>
      <c r="BJ8" s="173">
        <v>78431</v>
      </c>
      <c r="BK8" s="174">
        <v>73269</v>
      </c>
      <c r="BL8" s="174">
        <v>78927</v>
      </c>
      <c r="BM8" s="174">
        <v>81117</v>
      </c>
      <c r="BN8" s="174">
        <v>90258</v>
      </c>
      <c r="BO8" s="174">
        <v>80687</v>
      </c>
      <c r="BP8" s="174">
        <v>95653</v>
      </c>
      <c r="BQ8" s="174">
        <v>74539</v>
      </c>
      <c r="BR8" s="174">
        <v>81539</v>
      </c>
      <c r="BS8" s="174">
        <v>78789</v>
      </c>
      <c r="BT8" s="174">
        <v>77235</v>
      </c>
      <c r="BU8" s="174">
        <v>126477</v>
      </c>
      <c r="BV8" s="174">
        <v>82917</v>
      </c>
      <c r="BW8" s="174">
        <v>78060</v>
      </c>
      <c r="BX8" s="173">
        <v>83558</v>
      </c>
      <c r="BY8" s="174">
        <v>94795</v>
      </c>
      <c r="BZ8" s="174">
        <v>89305</v>
      </c>
      <c r="CA8" s="174">
        <v>89796</v>
      </c>
      <c r="CB8" s="174">
        <v>110922</v>
      </c>
      <c r="CC8" s="174">
        <v>84887</v>
      </c>
      <c r="CD8" s="174">
        <v>84658</v>
      </c>
      <c r="CE8" s="174">
        <v>87866</v>
      </c>
      <c r="CF8" s="174">
        <v>85816</v>
      </c>
      <c r="CG8" s="174">
        <v>133796</v>
      </c>
      <c r="CH8" s="174">
        <v>90099</v>
      </c>
      <c r="CI8" s="174">
        <v>85838.649655405694</v>
      </c>
      <c r="CJ8" s="174">
        <v>101225.07</v>
      </c>
      <c r="CK8" s="174">
        <v>108255</v>
      </c>
      <c r="CL8" s="174">
        <v>98877.665254237305</v>
      </c>
      <c r="CM8" s="173">
        <v>105394</v>
      </c>
      <c r="CN8" s="173">
        <v>116248.17259259261</v>
      </c>
      <c r="CO8" s="173">
        <v>97376</v>
      </c>
      <c r="CP8" s="174">
        <v>92369</v>
      </c>
      <c r="CQ8" s="174">
        <v>95606</v>
      </c>
      <c r="CR8" s="174">
        <v>92847</v>
      </c>
      <c r="CS8" s="174">
        <v>161228</v>
      </c>
      <c r="CT8" s="174">
        <v>96084</v>
      </c>
      <c r="CU8" s="174">
        <v>96746.7</v>
      </c>
      <c r="CV8" s="174">
        <v>99635.8</v>
      </c>
      <c r="CW8" s="174">
        <v>115753.1</v>
      </c>
      <c r="CX8" s="174">
        <v>110048.2</v>
      </c>
      <c r="CY8" s="174">
        <v>101356.45860327956</v>
      </c>
      <c r="CZ8" s="174">
        <v>118815.76204169659</v>
      </c>
      <c r="DA8" s="174">
        <v>103464</v>
      </c>
      <c r="DB8" s="174">
        <v>106093.37821489669</v>
      </c>
      <c r="DC8" s="174">
        <v>106805</v>
      </c>
      <c r="DD8" s="174">
        <v>103322.1504470346</v>
      </c>
      <c r="DE8" s="174">
        <v>175118.89919487736</v>
      </c>
      <c r="DF8" s="174">
        <v>104859.3667546174</v>
      </c>
      <c r="DG8" s="174">
        <v>101759.19104553548</v>
      </c>
      <c r="DH8" s="174">
        <v>105802.8</v>
      </c>
      <c r="DI8" s="207">
        <v>133086.20000000001</v>
      </c>
      <c r="DJ8" s="174">
        <v>113839</v>
      </c>
      <c r="DK8" s="174">
        <v>138063.35247020057</v>
      </c>
      <c r="DL8" s="207">
        <v>134184.90240339932</v>
      </c>
      <c r="DM8" s="207">
        <v>99843.637364710172</v>
      </c>
      <c r="DN8" s="207">
        <v>104502.82763518102</v>
      </c>
      <c r="DO8" s="207">
        <v>110328.44884494635</v>
      </c>
      <c r="DP8" s="207">
        <v>107220.04396336351</v>
      </c>
      <c r="DQ8" s="207">
        <v>184116.5508755144</v>
      </c>
      <c r="DR8" s="207">
        <v>117181.31267240863</v>
      </c>
      <c r="DS8" s="207">
        <v>107158.35484500749</v>
      </c>
      <c r="DT8" s="207">
        <v>112774.55032824607</v>
      </c>
      <c r="DU8" s="207">
        <v>165755.78515476434</v>
      </c>
      <c r="DV8" s="207">
        <v>121399.06109026338</v>
      </c>
      <c r="DW8" s="207">
        <v>121775.29341433826</v>
      </c>
      <c r="DX8" s="207">
        <v>147249.19005345352</v>
      </c>
      <c r="DY8" s="207">
        <v>114051.30490090101</v>
      </c>
      <c r="DZ8" s="207">
        <v>110302.95031569687</v>
      </c>
      <c r="EA8" s="207">
        <v>140831</v>
      </c>
      <c r="EB8" s="207">
        <v>119838</v>
      </c>
      <c r="EC8" s="207">
        <v>196078.74803210879</v>
      </c>
      <c r="ED8" s="207">
        <v>128212.90790256896</v>
      </c>
      <c r="EE8" s="207">
        <v>113727.03</v>
      </c>
      <c r="EF8" s="207">
        <v>120320.4</v>
      </c>
      <c r="EG8" s="213">
        <v>188461.38</v>
      </c>
      <c r="EH8" s="176">
        <v>148756.21360602183</v>
      </c>
      <c r="EI8" s="176">
        <v>133587.25437815374</v>
      </c>
      <c r="EJ8" s="176">
        <v>164781.52792801359</v>
      </c>
      <c r="EK8" s="176">
        <v>132022.38476499578</v>
      </c>
      <c r="EL8" s="176">
        <v>124326.02418003352</v>
      </c>
      <c r="EM8" s="176">
        <v>131298.61090185915</v>
      </c>
      <c r="EN8" s="176">
        <v>124689.62060962587</v>
      </c>
      <c r="EO8" s="176">
        <v>199254.69994301588</v>
      </c>
      <c r="EP8" s="176">
        <v>141038.95657736526</v>
      </c>
      <c r="EQ8" s="176">
        <v>123810.94</v>
      </c>
      <c r="ER8" s="176">
        <v>132980.53117065132</v>
      </c>
      <c r="ES8" s="249">
        <v>185800.4</v>
      </c>
      <c r="ET8" s="176">
        <v>153275.89000000001</v>
      </c>
      <c r="EU8" s="176">
        <v>180524.6</v>
      </c>
      <c r="EV8" s="176">
        <v>171026.08</v>
      </c>
      <c r="EW8" s="176">
        <v>139226.26999999999</v>
      </c>
      <c r="EX8" s="176">
        <v>138886.89570655848</v>
      </c>
      <c r="EY8" s="176">
        <v>141126.46</v>
      </c>
      <c r="EZ8" s="176">
        <v>144248.43</v>
      </c>
      <c r="FA8" s="176">
        <v>212234</v>
      </c>
      <c r="FB8" s="176">
        <v>187283.75</v>
      </c>
      <c r="FC8" s="176">
        <v>159927.65</v>
      </c>
      <c r="FD8" s="176">
        <v>343091.93</v>
      </c>
      <c r="FE8" s="249">
        <v>183903.02</v>
      </c>
      <c r="FF8" s="41" t="s">
        <v>278</v>
      </c>
      <c r="FH8" s="42"/>
    </row>
    <row r="9" spans="1:164" ht="15.75" x14ac:dyDescent="0.25">
      <c r="A9" s="38"/>
      <c r="B9" s="173">
        <v>52039</v>
      </c>
      <c r="C9" s="173">
        <v>53758</v>
      </c>
      <c r="D9" s="173">
        <v>53294</v>
      </c>
      <c r="E9" s="173">
        <v>55376</v>
      </c>
      <c r="F9" s="173">
        <v>55080</v>
      </c>
      <c r="G9" s="173">
        <v>68070</v>
      </c>
      <c r="H9" s="173">
        <v>56871</v>
      </c>
      <c r="I9" s="173">
        <v>54821</v>
      </c>
      <c r="J9" s="173">
        <v>54572</v>
      </c>
      <c r="K9" s="173">
        <v>54239</v>
      </c>
      <c r="L9" s="173">
        <v>79274</v>
      </c>
      <c r="M9" s="173">
        <v>60861</v>
      </c>
      <c r="N9" s="173">
        <v>57658</v>
      </c>
      <c r="O9" s="173">
        <v>59432</v>
      </c>
      <c r="P9" s="173">
        <v>58621</v>
      </c>
      <c r="Q9" s="173">
        <v>60010</v>
      </c>
      <c r="R9" s="173">
        <v>60808</v>
      </c>
      <c r="S9" s="173">
        <v>74069</v>
      </c>
      <c r="T9" s="173">
        <v>60792</v>
      </c>
      <c r="U9" s="173">
        <v>62189</v>
      </c>
      <c r="V9" s="173">
        <v>60152</v>
      </c>
      <c r="W9" s="173">
        <v>59265</v>
      </c>
      <c r="X9" s="173">
        <v>87404</v>
      </c>
      <c r="Y9" s="173">
        <v>65542</v>
      </c>
      <c r="Z9" s="173">
        <v>63152</v>
      </c>
      <c r="AA9" s="173">
        <v>75317</v>
      </c>
      <c r="AB9" s="173">
        <v>66246</v>
      </c>
      <c r="AC9" s="173">
        <v>67961</v>
      </c>
      <c r="AD9" s="173">
        <v>67205</v>
      </c>
      <c r="AE9" s="173">
        <v>79343</v>
      </c>
      <c r="AF9" s="173">
        <v>67518</v>
      </c>
      <c r="AG9" s="173">
        <v>65692</v>
      </c>
      <c r="AH9" s="173">
        <v>67430</v>
      </c>
      <c r="AI9" s="173">
        <v>65259</v>
      </c>
      <c r="AJ9" s="173">
        <v>69758</v>
      </c>
      <c r="AK9" s="173">
        <v>67430</v>
      </c>
      <c r="AL9" s="173">
        <v>68886</v>
      </c>
      <c r="AM9" s="173">
        <v>81941</v>
      </c>
      <c r="AN9" s="173">
        <v>71507</v>
      </c>
      <c r="AO9" s="173">
        <f>'[1]уров жизни'!$D$20</f>
        <v>74346</v>
      </c>
      <c r="AP9" s="173">
        <v>71607</v>
      </c>
      <c r="AQ9" s="173">
        <v>87332</v>
      </c>
      <c r="AR9" s="173">
        <v>66823</v>
      </c>
      <c r="AS9" s="173">
        <v>66458</v>
      </c>
      <c r="AT9" s="173">
        <v>72061</v>
      </c>
      <c r="AU9" s="173">
        <v>68539</v>
      </c>
      <c r="AV9" s="173"/>
      <c r="AW9" s="173">
        <v>101569</v>
      </c>
      <c r="AX9" s="173">
        <v>72061</v>
      </c>
      <c r="AY9" s="173"/>
      <c r="AZ9" s="173"/>
      <c r="BA9" s="173"/>
      <c r="BB9" s="173"/>
      <c r="BC9" s="173"/>
      <c r="BD9" s="173"/>
      <c r="BE9" s="173"/>
      <c r="BF9" s="173"/>
      <c r="BG9" s="173"/>
      <c r="BH9" s="174"/>
      <c r="BI9" s="173"/>
      <c r="BJ9" s="173"/>
      <c r="BK9" s="174"/>
      <c r="BL9" s="174"/>
      <c r="BM9" s="174"/>
      <c r="BN9" s="174"/>
      <c r="BO9" s="174"/>
      <c r="BP9" s="174"/>
      <c r="BQ9" s="174"/>
      <c r="BR9" s="174"/>
      <c r="BS9" s="174"/>
      <c r="BT9" s="174"/>
      <c r="BU9" s="174"/>
      <c r="BV9" s="174"/>
      <c r="BW9" s="174"/>
      <c r="BX9" s="174"/>
      <c r="BY9" s="174"/>
      <c r="BZ9" s="174"/>
      <c r="CA9" s="174"/>
      <c r="CB9" s="174"/>
      <c r="CC9" s="174"/>
      <c r="CD9" s="174"/>
      <c r="CE9" s="174"/>
      <c r="CF9" s="174"/>
      <c r="CG9" s="174"/>
      <c r="CH9" s="174"/>
      <c r="CI9" s="174"/>
      <c r="CJ9" s="174"/>
      <c r="CK9" s="174"/>
      <c r="CL9" s="174"/>
      <c r="CM9" s="173"/>
      <c r="CN9" s="173"/>
      <c r="CO9" s="173"/>
      <c r="CP9" s="174"/>
      <c r="CQ9" s="174"/>
      <c r="CR9" s="174"/>
      <c r="CS9" s="174"/>
      <c r="CT9" s="174"/>
      <c r="CU9" s="174"/>
      <c r="CV9" s="174"/>
      <c r="CW9" s="174"/>
      <c r="CX9" s="174"/>
      <c r="CY9" s="174"/>
      <c r="CZ9" s="174"/>
      <c r="DA9" s="174"/>
      <c r="DB9" s="174"/>
      <c r="DC9" s="174"/>
      <c r="DD9" s="174"/>
      <c r="DE9" s="174"/>
      <c r="DF9" s="174"/>
      <c r="DG9" s="174"/>
      <c r="DH9" s="174"/>
      <c r="DI9" s="174"/>
      <c r="DJ9" s="174"/>
      <c r="DK9" s="174"/>
      <c r="DL9" s="174"/>
      <c r="DM9" s="174"/>
      <c r="DN9" s="174"/>
      <c r="DO9" s="207"/>
      <c r="DP9" s="174"/>
      <c r="DQ9" s="174"/>
      <c r="DR9" s="207"/>
      <c r="DS9" s="174"/>
      <c r="DT9" s="174"/>
      <c r="DU9" s="207"/>
      <c r="DV9" s="207"/>
      <c r="DW9" s="207"/>
      <c r="DX9" s="207"/>
      <c r="DY9" s="207"/>
      <c r="DZ9" s="207"/>
      <c r="EA9" s="207"/>
      <c r="EB9" s="207"/>
      <c r="EC9" s="207"/>
      <c r="ED9" s="207"/>
      <c r="EE9" s="207"/>
      <c r="EF9" s="207"/>
      <c r="EG9" s="213"/>
      <c r="EH9" s="175"/>
      <c r="EI9" s="175"/>
      <c r="EJ9" s="175"/>
      <c r="EK9" s="175"/>
      <c r="EL9" s="175"/>
      <c r="EM9" s="175"/>
      <c r="EN9" s="175"/>
      <c r="EO9" s="175"/>
      <c r="EP9" s="175"/>
      <c r="EQ9" s="175"/>
      <c r="ER9" s="175"/>
      <c r="ES9" s="252"/>
      <c r="ET9" s="207"/>
      <c r="EU9" s="207"/>
      <c r="EV9" s="207"/>
      <c r="EW9" s="207"/>
      <c r="EX9" s="175"/>
      <c r="EY9" s="175"/>
      <c r="EZ9" s="207"/>
      <c r="FA9" s="207"/>
      <c r="FB9" s="207"/>
      <c r="FC9" s="207"/>
      <c r="FD9" s="207"/>
      <c r="FE9" s="213"/>
      <c r="FF9" s="41"/>
    </row>
    <row r="10" spans="1:164" ht="17.25" thickBot="1" x14ac:dyDescent="0.3">
      <c r="A10" s="50"/>
      <c r="B10" s="51"/>
      <c r="C10" s="52"/>
      <c r="D10" s="25"/>
      <c r="E10" s="25"/>
      <c r="F10" s="37"/>
      <c r="G10" s="25"/>
      <c r="H10" s="25"/>
      <c r="I10" s="25"/>
      <c r="J10" s="25"/>
      <c r="K10" s="25"/>
      <c r="L10" s="25"/>
      <c r="M10" s="25"/>
      <c r="N10" s="53"/>
    </row>
    <row r="11" spans="1:164" ht="16.5" x14ac:dyDescent="0.25">
      <c r="A11" s="177" t="s">
        <v>29</v>
      </c>
      <c r="B11" s="178" t="str">
        <f>B1</f>
        <v>На 01.05.2021 г.</v>
      </c>
      <c r="C11" s="179" t="str">
        <f>C1</f>
        <v>На 01.05.2022 г.</v>
      </c>
      <c r="D11" s="36"/>
      <c r="E11" s="26" t="s">
        <v>343</v>
      </c>
      <c r="P11" s="5"/>
      <c r="Q11" s="5"/>
      <c r="R11" s="5"/>
    </row>
    <row r="12" spans="1:164" ht="15.75" customHeight="1" x14ac:dyDescent="0.25">
      <c r="A12" s="180"/>
      <c r="B12" s="181"/>
      <c r="C12" s="182"/>
      <c r="E12" s="39" t="str">
        <f>EG3</f>
        <v>за апрель 2020</v>
      </c>
      <c r="F12" s="39" t="str">
        <f>ES3</f>
        <v>за апрель 2021</v>
      </c>
      <c r="G12" s="39" t="str">
        <f>FE3</f>
        <v>за апрель 2022</v>
      </c>
      <c r="I12" s="44"/>
      <c r="J12" s="44"/>
      <c r="K12" s="44"/>
      <c r="O12" s="54"/>
      <c r="P12" s="54"/>
      <c r="Q12" s="54"/>
      <c r="R12" s="54"/>
    </row>
    <row r="13" spans="1:164" ht="16.5" x14ac:dyDescent="0.25">
      <c r="A13" s="183" t="s">
        <v>63</v>
      </c>
      <c r="B13" s="184">
        <v>41.3</v>
      </c>
      <c r="C13" s="185">
        <v>48</v>
      </c>
      <c r="D13" s="36"/>
      <c r="E13" s="267">
        <f>EG4</f>
        <v>17941</v>
      </c>
      <c r="F13" s="267">
        <f>ES4</f>
        <v>18828</v>
      </c>
      <c r="G13" s="267">
        <f>FE4</f>
        <v>19739</v>
      </c>
      <c r="I13" s="55">
        <v>2020</v>
      </c>
      <c r="J13" s="55">
        <v>2021</v>
      </c>
      <c r="K13" s="55">
        <v>2022</v>
      </c>
      <c r="O13" s="48"/>
      <c r="P13" s="48"/>
      <c r="Q13" s="48"/>
      <c r="R13" s="48"/>
    </row>
    <row r="14" spans="1:164" ht="17.25" thickBot="1" x14ac:dyDescent="0.3">
      <c r="A14" s="186" t="s">
        <v>64</v>
      </c>
      <c r="B14" s="187">
        <v>58.7</v>
      </c>
      <c r="C14" s="188">
        <v>52</v>
      </c>
      <c r="E14" s="267">
        <f t="shared" ref="E14:E17" si="0">EG5</f>
        <v>23892.560000000001</v>
      </c>
      <c r="F14" s="267">
        <f t="shared" ref="F14:F17" si="1">ES5</f>
        <v>24886.73</v>
      </c>
      <c r="G14" s="267">
        <f t="shared" ref="G14:G17" si="2">FE5</f>
        <v>26439.45</v>
      </c>
      <c r="I14" s="253">
        <f>E14/$E$13</f>
        <v>1.3317295579956525</v>
      </c>
      <c r="J14" s="254">
        <f>F14/$F$13</f>
        <v>1.3217936052687487</v>
      </c>
      <c r="K14" s="254">
        <f>G14/$G$13</f>
        <v>1.3394523532093825</v>
      </c>
      <c r="O14" s="48"/>
      <c r="P14" s="48"/>
      <c r="Q14" s="48"/>
      <c r="R14" s="48"/>
    </row>
    <row r="15" spans="1:164" ht="17.25" thickBot="1" x14ac:dyDescent="0.3">
      <c r="A15" s="189"/>
      <c r="B15" s="190">
        <f>B14+B13</f>
        <v>100</v>
      </c>
      <c r="C15" s="191">
        <f>C14+C13</f>
        <v>100</v>
      </c>
      <c r="E15" s="267">
        <f t="shared" si="0"/>
        <v>132036.1</v>
      </c>
      <c r="F15" s="267">
        <f t="shared" si="1"/>
        <v>107584.3</v>
      </c>
      <c r="G15" s="267">
        <f t="shared" si="2"/>
        <v>170504</v>
      </c>
      <c r="I15" s="255">
        <f>E15/$E$13</f>
        <v>7.359461568474444</v>
      </c>
      <c r="J15" s="256">
        <f>F15/$F$13</f>
        <v>5.714058848523476</v>
      </c>
      <c r="K15" s="256">
        <f>G15/$G$13</f>
        <v>8.6379249202087234</v>
      </c>
      <c r="O15" s="48"/>
      <c r="P15" s="48"/>
      <c r="Q15" s="48"/>
      <c r="R15" s="48"/>
    </row>
    <row r="16" spans="1:164" ht="16.5" x14ac:dyDescent="0.25">
      <c r="A16" s="189" t="s">
        <v>30</v>
      </c>
      <c r="B16" s="192" t="str">
        <f>B1</f>
        <v>На 01.05.2021 г.</v>
      </c>
      <c r="C16" s="193" t="str">
        <f>C1</f>
        <v>На 01.05.2022 г.</v>
      </c>
      <c r="D16" s="36"/>
      <c r="E16" s="267">
        <f t="shared" si="0"/>
        <v>71038</v>
      </c>
      <c r="F16" s="267">
        <f t="shared" si="1"/>
        <v>83661</v>
      </c>
      <c r="G16" s="267">
        <f t="shared" si="2"/>
        <v>90300</v>
      </c>
      <c r="I16" s="257">
        <f>E16/$E$13</f>
        <v>3.959534028203556</v>
      </c>
      <c r="J16" s="258">
        <f>F16/$F$13</f>
        <v>4.4434353091140855</v>
      </c>
      <c r="K16" s="258">
        <f>G16/$G$13</f>
        <v>4.5746998328182782</v>
      </c>
      <c r="O16" s="48"/>
      <c r="P16" s="48"/>
      <c r="Q16" s="48"/>
      <c r="R16" s="48"/>
    </row>
    <row r="17" spans="1:118" ht="16.5" x14ac:dyDescent="0.25">
      <c r="A17" s="194" t="s">
        <v>65</v>
      </c>
      <c r="B17" s="195">
        <v>43.5</v>
      </c>
      <c r="C17" s="185">
        <v>37.200000000000003</v>
      </c>
      <c r="D17" s="36"/>
      <c r="E17" s="267">
        <f t="shared" si="0"/>
        <v>188461.38</v>
      </c>
      <c r="F17" s="267">
        <f t="shared" si="1"/>
        <v>185800.4</v>
      </c>
      <c r="G17" s="267">
        <f t="shared" si="2"/>
        <v>183903.02</v>
      </c>
      <c r="I17" s="259">
        <f>E17/$E$13</f>
        <v>10.504508109915836</v>
      </c>
      <c r="J17" s="260">
        <f>F17/$F$13</f>
        <v>9.8683025281495649</v>
      </c>
      <c r="K17" s="260">
        <f>G17/$G$13</f>
        <v>9.3167343837073808</v>
      </c>
      <c r="L17" s="171"/>
      <c r="P17" s="48"/>
      <c r="Q17" s="48"/>
      <c r="R17" s="48"/>
    </row>
    <row r="18" spans="1:118" ht="16.5" x14ac:dyDescent="0.25">
      <c r="A18" s="194" t="s">
        <v>66</v>
      </c>
      <c r="B18" s="195">
        <v>46.6</v>
      </c>
      <c r="C18" s="185">
        <v>52</v>
      </c>
      <c r="D18" s="36"/>
      <c r="G18" s="174"/>
      <c r="P18" s="48"/>
      <c r="Q18" s="48"/>
      <c r="R18" s="48"/>
    </row>
    <row r="19" spans="1:118" ht="17.25" thickBot="1" x14ac:dyDescent="0.3">
      <c r="A19" s="196" t="s">
        <v>67</v>
      </c>
      <c r="B19" s="197">
        <v>9.9</v>
      </c>
      <c r="C19" s="188">
        <v>10.8</v>
      </c>
      <c r="D19" s="36"/>
      <c r="P19" s="37"/>
      <c r="Q19" s="5"/>
      <c r="R19" s="5"/>
    </row>
    <row r="20" spans="1:118" ht="16.5" x14ac:dyDescent="0.25">
      <c r="A20" s="198"/>
      <c r="B20" s="199">
        <f>B17+B18+B19</f>
        <v>100</v>
      </c>
      <c r="C20" s="200">
        <f>C17+C18+C19</f>
        <v>100</v>
      </c>
      <c r="D20" s="36"/>
      <c r="P20" s="37"/>
    </row>
    <row r="21" spans="1:118" ht="15.75" x14ac:dyDescent="0.25">
      <c r="A21" s="201" t="s">
        <v>305</v>
      </c>
      <c r="B21" s="202">
        <v>24.7</v>
      </c>
      <c r="C21" s="203">
        <v>25.6</v>
      </c>
      <c r="D21" s="6"/>
    </row>
    <row r="22" spans="1:118" ht="16.5" x14ac:dyDescent="0.25">
      <c r="A22" s="201" t="s">
        <v>138</v>
      </c>
      <c r="B22" s="202">
        <v>31.3</v>
      </c>
      <c r="C22" s="203">
        <v>29.6</v>
      </c>
      <c r="D22" s="7"/>
    </row>
    <row r="23" spans="1:118" ht="16.5" x14ac:dyDescent="0.25">
      <c r="A23" s="201" t="s">
        <v>91</v>
      </c>
      <c r="B23" s="202">
        <v>23.5</v>
      </c>
      <c r="C23" s="203">
        <v>20.6</v>
      </c>
      <c r="D23" s="7"/>
      <c r="E23" s="56"/>
    </row>
    <row r="24" spans="1:118" ht="16.5" x14ac:dyDescent="0.25">
      <c r="A24" s="201" t="s">
        <v>244</v>
      </c>
      <c r="B24" s="202">
        <v>15.5</v>
      </c>
      <c r="C24" s="203">
        <v>16.600000000000001</v>
      </c>
      <c r="D24" s="7"/>
      <c r="E24" s="56"/>
    </row>
    <row r="25" spans="1:118" ht="16.5" thickBot="1" x14ac:dyDescent="0.3">
      <c r="A25" s="204" t="s">
        <v>175</v>
      </c>
      <c r="B25" s="205">
        <v>5</v>
      </c>
      <c r="C25" s="206">
        <v>7.6</v>
      </c>
      <c r="D25" s="6"/>
    </row>
    <row r="26" spans="1:118" ht="17.25" thickBot="1" x14ac:dyDescent="0.25">
      <c r="B26" s="47">
        <f>B21+B22+B23+B24+B25</f>
        <v>100</v>
      </c>
      <c r="C26" s="47">
        <f>C21+C22+C23+C24+C25</f>
        <v>100</v>
      </c>
      <c r="D26" s="7"/>
      <c r="E26" s="4"/>
    </row>
    <row r="27" spans="1:118" ht="16.5" x14ac:dyDescent="0.25">
      <c r="A27" s="57"/>
      <c r="B27" s="43" t="str">
        <f>B1</f>
        <v>На 01.05.2021 г.</v>
      </c>
      <c r="C27" s="43" t="str">
        <f>C1</f>
        <v>На 01.05.2022 г.</v>
      </c>
      <c r="D27" s="43"/>
      <c r="E27" s="43" t="str">
        <f>B1</f>
        <v>На 01.05.2021 г.</v>
      </c>
      <c r="F27" s="43" t="str">
        <f>C1</f>
        <v>На 01.05.2022 г.</v>
      </c>
      <c r="G27" s="58"/>
      <c r="H27" s="59" t="s">
        <v>140</v>
      </c>
      <c r="I27" s="59" t="s">
        <v>141</v>
      </c>
      <c r="J27" s="59" t="s">
        <v>142</v>
      </c>
      <c r="K27" s="59" t="s">
        <v>143</v>
      </c>
      <c r="L27" s="59" t="s">
        <v>144</v>
      </c>
      <c r="M27" s="59" t="s">
        <v>145</v>
      </c>
      <c r="N27" s="59" t="s">
        <v>146</v>
      </c>
      <c r="O27" s="59" t="s">
        <v>147</v>
      </c>
      <c r="P27" s="59" t="s">
        <v>148</v>
      </c>
      <c r="Q27" s="59" t="s">
        <v>149</v>
      </c>
      <c r="R27" s="59" t="s">
        <v>150</v>
      </c>
      <c r="S27" s="59" t="s">
        <v>151</v>
      </c>
      <c r="T27" s="59" t="s">
        <v>152</v>
      </c>
      <c r="U27" s="59" t="s">
        <v>153</v>
      </c>
      <c r="V27" s="59" t="s">
        <v>154</v>
      </c>
      <c r="W27" s="59" t="s">
        <v>155</v>
      </c>
      <c r="X27" s="59" t="s">
        <v>156</v>
      </c>
      <c r="Y27" s="59" t="s">
        <v>157</v>
      </c>
      <c r="Z27" s="59" t="s">
        <v>158</v>
      </c>
      <c r="AA27" s="59" t="s">
        <v>159</v>
      </c>
      <c r="AB27" s="59" t="s">
        <v>160</v>
      </c>
      <c r="AC27" s="59" t="s">
        <v>161</v>
      </c>
      <c r="AD27" s="59" t="s">
        <v>162</v>
      </c>
      <c r="AE27" s="59" t="s">
        <v>163</v>
      </c>
      <c r="AF27" s="59" t="s">
        <v>164</v>
      </c>
      <c r="AG27" s="59" t="s">
        <v>165</v>
      </c>
      <c r="AH27" s="60" t="s">
        <v>166</v>
      </c>
      <c r="AI27" s="60" t="s">
        <v>168</v>
      </c>
      <c r="AJ27" s="60" t="s">
        <v>169</v>
      </c>
      <c r="AK27" s="60" t="s">
        <v>170</v>
      </c>
      <c r="AL27" s="60" t="s">
        <v>172</v>
      </c>
      <c r="AM27" s="60" t="s">
        <v>173</v>
      </c>
      <c r="AN27" s="60" t="s">
        <v>176</v>
      </c>
      <c r="AO27" s="60" t="s">
        <v>200</v>
      </c>
      <c r="AP27" s="61" t="s">
        <v>211</v>
      </c>
      <c r="AQ27" s="61" t="s">
        <v>227</v>
      </c>
      <c r="AR27" s="61" t="s">
        <v>243</v>
      </c>
      <c r="AS27" s="61" t="s">
        <v>249</v>
      </c>
      <c r="AT27" s="61" t="s">
        <v>255</v>
      </c>
      <c r="AU27" s="61" t="s">
        <v>259</v>
      </c>
      <c r="AV27" s="61" t="s">
        <v>276</v>
      </c>
      <c r="AW27" s="61" t="s">
        <v>277</v>
      </c>
      <c r="AX27" s="61" t="s">
        <v>286</v>
      </c>
      <c r="AY27" s="61" t="s">
        <v>292</v>
      </c>
      <c r="AZ27" s="61" t="s">
        <v>299</v>
      </c>
      <c r="BA27" s="61" t="s">
        <v>301</v>
      </c>
      <c r="BB27" s="61" t="s">
        <v>309</v>
      </c>
      <c r="BC27" s="61" t="s">
        <v>313</v>
      </c>
      <c r="BD27" s="61" t="s">
        <v>331</v>
      </c>
      <c r="BE27" s="61" t="s">
        <v>336</v>
      </c>
      <c r="BF27" s="61" t="s">
        <v>341</v>
      </c>
      <c r="BG27" s="61" t="s">
        <v>350</v>
      </c>
      <c r="BH27" s="61" t="s">
        <v>385</v>
      </c>
      <c r="BI27" s="61" t="s">
        <v>391</v>
      </c>
      <c r="BJ27" s="61" t="s">
        <v>474</v>
      </c>
      <c r="BK27" s="61" t="s">
        <v>483</v>
      </c>
      <c r="BL27" s="61" t="s">
        <v>489</v>
      </c>
      <c r="BM27" s="61" t="s">
        <v>503</v>
      </c>
      <c r="BN27" s="61" t="s">
        <v>541</v>
      </c>
      <c r="BO27" s="61" t="s">
        <v>593</v>
      </c>
      <c r="DF27" s="61" t="s">
        <v>598</v>
      </c>
      <c r="DG27" s="61" t="s">
        <v>613</v>
      </c>
      <c r="DH27" s="61" t="s">
        <v>624</v>
      </c>
      <c r="DI27" s="61" t="s">
        <v>648</v>
      </c>
      <c r="DJ27" s="61" t="s">
        <v>697</v>
      </c>
      <c r="DK27" s="61" t="s">
        <v>738</v>
      </c>
      <c r="DL27" s="61" t="s">
        <v>755</v>
      </c>
      <c r="DM27" s="61" t="s">
        <v>785</v>
      </c>
      <c r="DN27" s="61" t="s">
        <v>856</v>
      </c>
    </row>
    <row r="28" spans="1:118" ht="16.5" x14ac:dyDescent="0.25">
      <c r="A28" s="62" t="s">
        <v>45</v>
      </c>
      <c r="B28" s="40">
        <v>0</v>
      </c>
      <c r="C28" s="63" t="e">
        <f>#REF!</f>
        <v>#REF!</v>
      </c>
      <c r="D28" s="63"/>
      <c r="E28" s="46">
        <v>0</v>
      </c>
      <c r="F28" s="46" t="e">
        <f>C28/C31*100</f>
        <v>#REF!</v>
      </c>
      <c r="G28" s="64" t="s">
        <v>54</v>
      </c>
      <c r="H28" s="65">
        <v>697</v>
      </c>
      <c r="I28" s="65">
        <v>675</v>
      </c>
      <c r="J28" s="65">
        <v>619</v>
      </c>
      <c r="K28" s="65">
        <v>826</v>
      </c>
      <c r="L28" s="65">
        <v>655</v>
      </c>
      <c r="M28" s="65">
        <v>815</v>
      </c>
      <c r="N28" s="65">
        <v>681</v>
      </c>
      <c r="O28" s="65">
        <v>1011</v>
      </c>
      <c r="P28" s="65">
        <v>862</v>
      </c>
      <c r="Q28" s="65">
        <v>865</v>
      </c>
      <c r="R28" s="65">
        <v>903</v>
      </c>
      <c r="S28" s="65">
        <v>829</v>
      </c>
      <c r="T28" s="65">
        <v>957</v>
      </c>
      <c r="U28" s="65">
        <v>1049</v>
      </c>
      <c r="V28" s="65">
        <v>1015</v>
      </c>
      <c r="W28" s="65">
        <v>1149</v>
      </c>
      <c r="X28" s="65">
        <v>601</v>
      </c>
      <c r="Y28" s="65">
        <v>1069</v>
      </c>
      <c r="Z28" s="65">
        <v>939</v>
      </c>
      <c r="AA28" s="65">
        <v>552</v>
      </c>
      <c r="AB28" s="65">
        <v>855</v>
      </c>
      <c r="AC28" s="65">
        <v>976</v>
      </c>
      <c r="AD28" s="65">
        <v>1392</v>
      </c>
      <c r="AE28" s="65">
        <v>1125</v>
      </c>
      <c r="AF28" s="65">
        <v>2202</v>
      </c>
      <c r="AG28" s="65">
        <v>2004</v>
      </c>
      <c r="AH28" s="66">
        <v>2503</v>
      </c>
      <c r="AI28" s="66">
        <v>2952</v>
      </c>
      <c r="AJ28" s="66">
        <v>2754</v>
      </c>
      <c r="AK28" s="66">
        <v>2585</v>
      </c>
      <c r="AL28" s="66">
        <v>2679</v>
      </c>
      <c r="AM28" s="66">
        <v>2969</v>
      </c>
      <c r="AN28" s="66">
        <v>2849</v>
      </c>
      <c r="AO28" s="66">
        <v>2109</v>
      </c>
      <c r="AP28" s="67">
        <v>3192</v>
      </c>
      <c r="AQ28" s="67">
        <v>2858</v>
      </c>
      <c r="AR28" s="67">
        <v>2252</v>
      </c>
      <c r="AS28" s="67">
        <v>3554</v>
      </c>
      <c r="AT28" s="67">
        <v>2982</v>
      </c>
      <c r="AU28" s="67">
        <v>3268</v>
      </c>
      <c r="AV28" s="67">
        <v>2336</v>
      </c>
      <c r="AW28" s="67">
        <v>3474</v>
      </c>
      <c r="AX28" s="67">
        <v>3157</v>
      </c>
      <c r="AY28" s="67">
        <v>3619</v>
      </c>
      <c r="AZ28" s="67">
        <v>2842</v>
      </c>
      <c r="BA28" s="67">
        <v>3131</v>
      </c>
      <c r="BB28" s="67">
        <f>9003-BA28-AZ28</f>
        <v>3030</v>
      </c>
      <c r="BC28" s="67">
        <f>12469-AZ28-BA28-BB28</f>
        <v>3466</v>
      </c>
      <c r="BD28" s="67">
        <v>3591</v>
      </c>
      <c r="BE28" s="67">
        <v>3177</v>
      </c>
      <c r="BF28" s="67">
        <v>3024</v>
      </c>
      <c r="BG28" s="67">
        <v>3603</v>
      </c>
      <c r="BH28" s="67">
        <v>3802</v>
      </c>
      <c r="BI28" s="67">
        <v>3160</v>
      </c>
      <c r="BJ28" s="67">
        <v>3572</v>
      </c>
      <c r="BK28" s="67">
        <f>14207-BH28-BI28-BJ28</f>
        <v>3673</v>
      </c>
      <c r="BL28" s="67">
        <v>2921</v>
      </c>
      <c r="BM28" s="67">
        <v>2855</v>
      </c>
      <c r="BN28" s="67">
        <v>3361</v>
      </c>
      <c r="BO28" s="67">
        <v>3448</v>
      </c>
      <c r="DF28" s="67">
        <v>2849</v>
      </c>
      <c r="DG28" s="67">
        <v>2057</v>
      </c>
      <c r="DH28" s="67">
        <v>3010</v>
      </c>
      <c r="DI28" s="67">
        <f>11435-DH28-DG28-DF28</f>
        <v>3519</v>
      </c>
      <c r="DJ28" s="67">
        <v>2700</v>
      </c>
      <c r="DK28" s="67">
        <f>5371-DJ28</f>
        <v>2671</v>
      </c>
      <c r="DL28" s="266">
        <f>8592-DK28-DJ28</f>
        <v>3221</v>
      </c>
      <c r="DM28" s="266">
        <v>3363</v>
      </c>
      <c r="DN28" s="266">
        <v>2767</v>
      </c>
    </row>
    <row r="29" spans="1:118" ht="16.5" x14ac:dyDescent="0.25">
      <c r="A29" s="62" t="s">
        <v>46</v>
      </c>
      <c r="B29" s="40" t="e">
        <f>#REF!</f>
        <v>#REF!</v>
      </c>
      <c r="C29" s="63" t="e">
        <f>#REF!</f>
        <v>#REF!</v>
      </c>
      <c r="D29" s="63"/>
      <c r="E29" s="46" t="e">
        <f>B29/B31*100</f>
        <v>#REF!</v>
      </c>
      <c r="F29" s="46" t="e">
        <f>C29/C31*100</f>
        <v>#REF!</v>
      </c>
      <c r="G29" s="64" t="s">
        <v>55</v>
      </c>
      <c r="H29" s="65">
        <v>1383</v>
      </c>
      <c r="I29" s="65">
        <v>1752</v>
      </c>
      <c r="J29" s="65">
        <v>2669</v>
      </c>
      <c r="K29" s="65">
        <v>2226</v>
      </c>
      <c r="L29" s="65">
        <v>1365</v>
      </c>
      <c r="M29" s="65">
        <v>1856</v>
      </c>
      <c r="N29" s="65">
        <v>2686</v>
      </c>
      <c r="O29" s="65">
        <v>2182</v>
      </c>
      <c r="P29" s="65">
        <v>1672</v>
      </c>
      <c r="Q29" s="65">
        <v>1752</v>
      </c>
      <c r="R29" s="65">
        <v>2555</v>
      </c>
      <c r="S29" s="65">
        <v>1755</v>
      </c>
      <c r="T29" s="65">
        <v>1600</v>
      </c>
      <c r="U29" s="65">
        <v>1821</v>
      </c>
      <c r="V29" s="65">
        <v>2705</v>
      </c>
      <c r="W29" s="65">
        <v>1746</v>
      </c>
      <c r="X29" s="65">
        <v>1356</v>
      </c>
      <c r="Y29" s="65">
        <v>1657</v>
      </c>
      <c r="Z29" s="65">
        <v>2159</v>
      </c>
      <c r="AA29" s="65">
        <v>1580</v>
      </c>
      <c r="AB29" s="65">
        <v>1256</v>
      </c>
      <c r="AC29" s="65">
        <v>1748</v>
      </c>
      <c r="AD29" s="65">
        <v>2311</v>
      </c>
      <c r="AE29" s="65">
        <v>1681</v>
      </c>
      <c r="AF29" s="65">
        <v>1486</v>
      </c>
      <c r="AG29" s="65">
        <v>2039</v>
      </c>
      <c r="AH29" s="66">
        <v>2667</v>
      </c>
      <c r="AI29" s="66">
        <v>2687</v>
      </c>
      <c r="AJ29" s="66">
        <v>2181</v>
      </c>
      <c r="AK29" s="66">
        <v>2695</v>
      </c>
      <c r="AL29" s="66">
        <v>3950</v>
      </c>
      <c r="AM29" s="66">
        <v>3372</v>
      </c>
      <c r="AN29" s="66">
        <v>2664</v>
      </c>
      <c r="AO29" s="66">
        <v>3291</v>
      </c>
      <c r="AP29" s="67">
        <v>4263</v>
      </c>
      <c r="AQ29" s="67">
        <v>3654</v>
      </c>
      <c r="AR29" s="67">
        <v>3012</v>
      </c>
      <c r="AS29" s="67">
        <v>3149</v>
      </c>
      <c r="AT29" s="67">
        <v>4063</v>
      </c>
      <c r="AU29" s="67">
        <v>3870</v>
      </c>
      <c r="AV29" s="67">
        <v>2735</v>
      </c>
      <c r="AW29" s="67">
        <v>3111</v>
      </c>
      <c r="AX29" s="67">
        <v>3845</v>
      </c>
      <c r="AY29" s="67">
        <v>3435</v>
      </c>
      <c r="AZ29" s="67">
        <v>2684</v>
      </c>
      <c r="BA29" s="67">
        <v>3045</v>
      </c>
      <c r="BB29" s="67">
        <f>9589-BA29-AZ29</f>
        <v>3860</v>
      </c>
      <c r="BC29" s="67">
        <f>13405-AZ29-BA29-BB29</f>
        <v>3816</v>
      </c>
      <c r="BD29" s="67">
        <v>2797</v>
      </c>
      <c r="BE29" s="68">
        <v>3187</v>
      </c>
      <c r="BF29" s="68">
        <v>3451</v>
      </c>
      <c r="BG29" s="68">
        <v>3798</v>
      </c>
      <c r="BH29" s="68">
        <v>3021</v>
      </c>
      <c r="BI29" s="67">
        <v>3412</v>
      </c>
      <c r="BJ29" s="67">
        <v>3938</v>
      </c>
      <c r="BK29" s="67">
        <f>14139-BH29-BI29-BJ29</f>
        <v>3768</v>
      </c>
      <c r="BL29" s="67">
        <v>2920</v>
      </c>
      <c r="BM29" s="67">
        <v>2969</v>
      </c>
      <c r="BN29" s="67">
        <v>3789</v>
      </c>
      <c r="BO29" s="67">
        <v>3346</v>
      </c>
      <c r="DF29" s="67">
        <v>2587</v>
      </c>
      <c r="DG29" s="67">
        <v>2109</v>
      </c>
      <c r="DH29" s="67">
        <v>3552</v>
      </c>
      <c r="DI29" s="67">
        <f>11692-DH29-DG29-DF29</f>
        <v>3444</v>
      </c>
      <c r="DJ29" s="67">
        <v>2407</v>
      </c>
      <c r="DK29" s="67">
        <f>5107-DJ29</f>
        <v>2700</v>
      </c>
      <c r="DL29" s="266">
        <f>8487-DK29-DJ29</f>
        <v>3380</v>
      </c>
      <c r="DM29" s="266">
        <v>2972</v>
      </c>
      <c r="DN29" s="266">
        <v>2742</v>
      </c>
    </row>
    <row r="30" spans="1:118" ht="17.25" thickBot="1" x14ac:dyDescent="0.3">
      <c r="A30" s="62" t="s">
        <v>47</v>
      </c>
      <c r="B30" s="40" t="e">
        <f>#REF!</f>
        <v>#REF!</v>
      </c>
      <c r="C30" s="63" t="e">
        <f>#REF!</f>
        <v>#REF!</v>
      </c>
      <c r="D30" s="63"/>
      <c r="E30" s="46" t="e">
        <f>B30/B31*100</f>
        <v>#REF!</v>
      </c>
      <c r="F30" s="46" t="e">
        <f>C30/C31*100</f>
        <v>#REF!</v>
      </c>
      <c r="G30" s="69" t="s">
        <v>167</v>
      </c>
      <c r="H30" s="70">
        <f t="shared" ref="H30:Y30" si="3">H29-H28</f>
        <v>686</v>
      </c>
      <c r="I30" s="70">
        <f t="shared" si="3"/>
        <v>1077</v>
      </c>
      <c r="J30" s="70">
        <f t="shared" si="3"/>
        <v>2050</v>
      </c>
      <c r="K30" s="70">
        <f t="shared" si="3"/>
        <v>1400</v>
      </c>
      <c r="L30" s="70">
        <f t="shared" si="3"/>
        <v>710</v>
      </c>
      <c r="M30" s="70">
        <f t="shared" si="3"/>
        <v>1041</v>
      </c>
      <c r="N30" s="70">
        <f t="shared" si="3"/>
        <v>2005</v>
      </c>
      <c r="O30" s="70">
        <f t="shared" si="3"/>
        <v>1171</v>
      </c>
      <c r="P30" s="70">
        <f t="shared" si="3"/>
        <v>810</v>
      </c>
      <c r="Q30" s="70">
        <f t="shared" si="3"/>
        <v>887</v>
      </c>
      <c r="R30" s="70">
        <f t="shared" si="3"/>
        <v>1652</v>
      </c>
      <c r="S30" s="70">
        <f t="shared" si="3"/>
        <v>926</v>
      </c>
      <c r="T30" s="70">
        <f t="shared" si="3"/>
        <v>643</v>
      </c>
      <c r="U30" s="70">
        <f t="shared" si="3"/>
        <v>772</v>
      </c>
      <c r="V30" s="70">
        <f t="shared" si="3"/>
        <v>1690</v>
      </c>
      <c r="W30" s="70">
        <f t="shared" si="3"/>
        <v>597</v>
      </c>
      <c r="X30" s="70">
        <f t="shared" si="3"/>
        <v>755</v>
      </c>
      <c r="Y30" s="70">
        <f t="shared" si="3"/>
        <v>588</v>
      </c>
      <c r="Z30" s="70">
        <f>Z28-Z29</f>
        <v>-1220</v>
      </c>
      <c r="AA30" s="70">
        <f t="shared" ref="AA30:AM30" si="4">AA28-AA29</f>
        <v>-1028</v>
      </c>
      <c r="AB30" s="70">
        <f t="shared" si="4"/>
        <v>-401</v>
      </c>
      <c r="AC30" s="70">
        <f t="shared" si="4"/>
        <v>-772</v>
      </c>
      <c r="AD30" s="70">
        <f t="shared" si="4"/>
        <v>-919</v>
      </c>
      <c r="AE30" s="70">
        <f t="shared" si="4"/>
        <v>-556</v>
      </c>
      <c r="AF30" s="70">
        <f t="shared" si="4"/>
        <v>716</v>
      </c>
      <c r="AG30" s="70">
        <f t="shared" si="4"/>
        <v>-35</v>
      </c>
      <c r="AH30" s="71">
        <f t="shared" si="4"/>
        <v>-164</v>
      </c>
      <c r="AI30" s="71">
        <f t="shared" si="4"/>
        <v>265</v>
      </c>
      <c r="AJ30" s="71">
        <f t="shared" si="4"/>
        <v>573</v>
      </c>
      <c r="AK30" s="71">
        <f t="shared" si="4"/>
        <v>-110</v>
      </c>
      <c r="AL30" s="71">
        <f t="shared" si="4"/>
        <v>-1271</v>
      </c>
      <c r="AM30" s="71">
        <f t="shared" si="4"/>
        <v>-403</v>
      </c>
      <c r="AN30" s="71">
        <f t="shared" ref="AN30:AS30" si="5">AN28-AN29</f>
        <v>185</v>
      </c>
      <c r="AO30" s="71">
        <f t="shared" si="5"/>
        <v>-1182</v>
      </c>
      <c r="AP30" s="49">
        <f t="shared" si="5"/>
        <v>-1071</v>
      </c>
      <c r="AQ30" s="49">
        <f t="shared" si="5"/>
        <v>-796</v>
      </c>
      <c r="AR30" s="49">
        <f t="shared" si="5"/>
        <v>-760</v>
      </c>
      <c r="AS30" s="49">
        <f t="shared" si="5"/>
        <v>405</v>
      </c>
      <c r="AT30" s="49">
        <f t="shared" ref="AT30:BD30" si="6">AT28-AT29</f>
        <v>-1081</v>
      </c>
      <c r="AU30" s="49">
        <f t="shared" si="6"/>
        <v>-602</v>
      </c>
      <c r="AV30" s="49">
        <f t="shared" si="6"/>
        <v>-399</v>
      </c>
      <c r="AW30" s="49">
        <f t="shared" si="6"/>
        <v>363</v>
      </c>
      <c r="AX30" s="49">
        <f t="shared" si="6"/>
        <v>-688</v>
      </c>
      <c r="AY30" s="49">
        <f t="shared" si="6"/>
        <v>184</v>
      </c>
      <c r="AZ30" s="49">
        <f t="shared" si="6"/>
        <v>158</v>
      </c>
      <c r="BA30" s="49">
        <f t="shared" si="6"/>
        <v>86</v>
      </c>
      <c r="BB30" s="49">
        <f t="shared" si="6"/>
        <v>-830</v>
      </c>
      <c r="BC30" s="49">
        <f t="shared" si="6"/>
        <v>-350</v>
      </c>
      <c r="BD30" s="49">
        <f t="shared" si="6"/>
        <v>794</v>
      </c>
      <c r="BE30" s="49">
        <v>784</v>
      </c>
      <c r="BF30" s="49">
        <v>357</v>
      </c>
      <c r="BG30" s="49">
        <v>162</v>
      </c>
      <c r="BH30" s="49">
        <v>781</v>
      </c>
      <c r="BI30" s="49">
        <v>529</v>
      </c>
      <c r="BJ30" s="49">
        <f t="shared" ref="BJ30:BO30" si="7">BJ28-BJ29</f>
        <v>-366</v>
      </c>
      <c r="BK30" s="49">
        <f t="shared" si="7"/>
        <v>-95</v>
      </c>
      <c r="BL30" s="49">
        <f t="shared" si="7"/>
        <v>1</v>
      </c>
      <c r="BM30" s="49">
        <f t="shared" si="7"/>
        <v>-114</v>
      </c>
      <c r="BN30" s="49">
        <f t="shared" si="7"/>
        <v>-428</v>
      </c>
      <c r="BO30" s="49">
        <f t="shared" si="7"/>
        <v>102</v>
      </c>
      <c r="DF30" s="49">
        <f t="shared" ref="DF30:DK30" si="8">DF28-DF29</f>
        <v>262</v>
      </c>
      <c r="DG30" s="49">
        <f t="shared" si="8"/>
        <v>-52</v>
      </c>
      <c r="DH30" s="49">
        <f t="shared" si="8"/>
        <v>-542</v>
      </c>
      <c r="DI30" s="49">
        <f t="shared" si="8"/>
        <v>75</v>
      </c>
      <c r="DJ30" s="49">
        <f t="shared" si="8"/>
        <v>293</v>
      </c>
      <c r="DK30" s="49">
        <f t="shared" si="8"/>
        <v>-29</v>
      </c>
      <c r="DL30" s="265">
        <f t="shared" ref="DL30" si="9">DL28-DL29</f>
        <v>-159</v>
      </c>
      <c r="DM30" s="265">
        <f t="shared" ref="DM30:DN30" si="10">DM28-DM29</f>
        <v>391</v>
      </c>
      <c r="DN30" s="265">
        <f t="shared" si="10"/>
        <v>25</v>
      </c>
    </row>
    <row r="31" spans="1:118" ht="16.5" thickBot="1" x14ac:dyDescent="0.3">
      <c r="A31" s="72" t="s">
        <v>35</v>
      </c>
      <c r="B31" s="73" t="e">
        <f>#REF!</f>
        <v>#REF!</v>
      </c>
      <c r="C31" s="73" t="e">
        <f>SUM(C28:C30)</f>
        <v>#REF!</v>
      </c>
      <c r="D31" s="73"/>
      <c r="E31" s="74" t="e">
        <f>SUM(E28:E30)</f>
        <v>#REF!</v>
      </c>
      <c r="F31" s="74" t="e">
        <f>SUM(F28:F30)</f>
        <v>#REF!</v>
      </c>
    </row>
    <row r="32" spans="1:118" ht="13.5" thickBot="1" x14ac:dyDescent="0.25">
      <c r="A32" s="5"/>
      <c r="B32" s="5"/>
    </row>
    <row r="33" spans="1:48" ht="27" customHeight="1" x14ac:dyDescent="0.2">
      <c r="A33" s="1012" t="s">
        <v>549</v>
      </c>
      <c r="B33" s="1016" t="str">
        <f>B1</f>
        <v>На 01.05.2021 г.</v>
      </c>
      <c r="C33" s="1017"/>
      <c r="E33" s="143" t="s">
        <v>550</v>
      </c>
      <c r="F33" s="144" t="str">
        <f>B1</f>
        <v>На 01.05.2021 г.</v>
      </c>
      <c r="G33" s="145" t="str">
        <f>C1</f>
        <v>На 01.05.2022 г.</v>
      </c>
    </row>
    <row r="34" spans="1:48" ht="15.75" customHeight="1" x14ac:dyDescent="0.2">
      <c r="A34" s="1013"/>
      <c r="B34" s="146" t="e">
        <f>SUM(B35:B40)</f>
        <v>#REF!</v>
      </c>
      <c r="C34" s="147" t="e">
        <f>SUM(C35:C40)</f>
        <v>#REF!</v>
      </c>
      <c r="D34" s="148"/>
      <c r="E34" s="149" t="s">
        <v>188</v>
      </c>
      <c r="F34" s="150" t="e">
        <f>B35</f>
        <v>#REF!</v>
      </c>
      <c r="G34" s="151" t="e">
        <f>B45</f>
        <v>#REF!</v>
      </c>
      <c r="H34" s="6"/>
      <c r="I34" s="11"/>
      <c r="J34" s="12"/>
      <c r="K34" s="12"/>
    </row>
    <row r="35" spans="1:48" ht="16.5" x14ac:dyDescent="0.25">
      <c r="A35" s="149" t="s">
        <v>189</v>
      </c>
      <c r="B35" s="152" t="e">
        <f>C35/C41*100</f>
        <v>#REF!</v>
      </c>
      <c r="C35" s="8" t="e">
        <f>#REF!</f>
        <v>#REF!</v>
      </c>
      <c r="D35" s="4"/>
      <c r="E35" s="149" t="s">
        <v>187</v>
      </c>
      <c r="F35" s="150" t="e">
        <f t="shared" ref="F35:F39" si="11">B36</f>
        <v>#REF!</v>
      </c>
      <c r="G35" s="151" t="e">
        <f t="shared" ref="G35:G38" si="12">B46</f>
        <v>#REF!</v>
      </c>
      <c r="H35" s="6"/>
      <c r="I35" s="11"/>
      <c r="J35" s="12"/>
      <c r="K35" s="12"/>
      <c r="AT35" s="13"/>
      <c r="AU35" s="13"/>
      <c r="AV35" s="13"/>
    </row>
    <row r="36" spans="1:48" ht="16.5" x14ac:dyDescent="0.25">
      <c r="A36" s="149" t="s">
        <v>191</v>
      </c>
      <c r="B36" s="152" t="e">
        <f>C36/C41*100</f>
        <v>#REF!</v>
      </c>
      <c r="C36" s="8" t="e">
        <f>#REF!</f>
        <v>#REF!</v>
      </c>
      <c r="D36" s="4"/>
      <c r="E36" s="149" t="s">
        <v>237</v>
      </c>
      <c r="F36" s="150" t="e">
        <f t="shared" si="11"/>
        <v>#REF!</v>
      </c>
      <c r="G36" s="151" t="e">
        <f t="shared" si="12"/>
        <v>#REF!</v>
      </c>
      <c r="H36" s="6"/>
      <c r="I36" s="11"/>
      <c r="J36" s="12"/>
      <c r="K36" s="12"/>
      <c r="AT36" s="13"/>
      <c r="AU36" s="13"/>
      <c r="AV36" s="13"/>
    </row>
    <row r="37" spans="1:48" ht="16.5" x14ac:dyDescent="0.25">
      <c r="A37" s="16" t="s">
        <v>546</v>
      </c>
      <c r="B37" s="152" t="e">
        <f>C37/C41*100</f>
        <v>#REF!</v>
      </c>
      <c r="C37" s="8" t="e">
        <f>#REF!</f>
        <v>#REF!</v>
      </c>
      <c r="D37" s="4"/>
      <c r="E37" s="16" t="s">
        <v>193</v>
      </c>
      <c r="F37" s="150" t="e">
        <f t="shared" si="11"/>
        <v>#REF!</v>
      </c>
      <c r="G37" s="151" t="e">
        <f t="shared" si="12"/>
        <v>#REF!</v>
      </c>
      <c r="H37" s="6"/>
      <c r="I37" s="11"/>
      <c r="J37" s="12"/>
      <c r="K37" s="12"/>
    </row>
    <row r="38" spans="1:48" ht="16.5" x14ac:dyDescent="0.25">
      <c r="A38" s="16" t="s">
        <v>193</v>
      </c>
      <c r="B38" s="152" t="e">
        <f>B41-B35-B36-B37-B39-B40</f>
        <v>#REF!</v>
      </c>
      <c r="C38" s="8" t="e">
        <f>C41-C35-C36-C37-C39-C40</f>
        <v>#REF!</v>
      </c>
      <c r="D38" s="4"/>
      <c r="E38" s="16" t="s">
        <v>236</v>
      </c>
      <c r="F38" s="150" t="e">
        <f t="shared" si="11"/>
        <v>#REF!</v>
      </c>
      <c r="G38" s="151" t="e">
        <f t="shared" si="12"/>
        <v>#REF!</v>
      </c>
      <c r="H38" s="6"/>
      <c r="I38" s="11"/>
      <c r="J38" s="12"/>
      <c r="K38" s="12"/>
    </row>
    <row r="39" spans="1:48" ht="16.5" x14ac:dyDescent="0.25">
      <c r="A39" s="16" t="s">
        <v>192</v>
      </c>
      <c r="B39" s="152" t="e">
        <f>C39/C41*100</f>
        <v>#REF!</v>
      </c>
      <c r="C39" s="8" t="e">
        <f>#REF!</f>
        <v>#REF!</v>
      </c>
      <c r="D39" s="4"/>
      <c r="E39" s="16" t="s">
        <v>551</v>
      </c>
      <c r="F39" s="150" t="e">
        <f t="shared" si="11"/>
        <v>#REF!</v>
      </c>
      <c r="G39" s="151" t="e">
        <f>B50</f>
        <v>#REF!</v>
      </c>
      <c r="H39" s="6"/>
      <c r="I39" s="11"/>
      <c r="J39" s="12"/>
      <c r="K39" s="12"/>
    </row>
    <row r="40" spans="1:48" ht="17.25" thickBot="1" x14ac:dyDescent="0.3">
      <c r="A40" s="16" t="s">
        <v>190</v>
      </c>
      <c r="B40" s="152" t="e">
        <f>C40/C41*100</f>
        <v>#REF!</v>
      </c>
      <c r="C40" s="8" t="e">
        <f>#REF!</f>
        <v>#REF!</v>
      </c>
      <c r="D40" s="4"/>
      <c r="E40" s="153" t="s">
        <v>547</v>
      </c>
      <c r="F40" s="154" t="e">
        <f>SUM(F34:F39)</f>
        <v>#REF!</v>
      </c>
      <c r="G40" s="155" t="e">
        <f>SUM(G34:G39)</f>
        <v>#REF!</v>
      </c>
      <c r="H40" s="6"/>
      <c r="I40" s="6"/>
    </row>
    <row r="41" spans="1:48" ht="16.5" x14ac:dyDescent="0.25">
      <c r="A41" s="156" t="s">
        <v>35</v>
      </c>
      <c r="B41" s="157">
        <v>100</v>
      </c>
      <c r="C41" s="158" t="e">
        <f>#REF!</f>
        <v>#REF!</v>
      </c>
      <c r="D41" s="4"/>
      <c r="E41" s="5"/>
      <c r="F41" s="5"/>
      <c r="G41" s="5"/>
    </row>
    <row r="42" spans="1:48" ht="17.25" thickBot="1" x14ac:dyDescent="0.3">
      <c r="A42" s="159" t="s">
        <v>547</v>
      </c>
      <c r="B42" s="160" t="e">
        <f>B34-B41</f>
        <v>#REF!</v>
      </c>
      <c r="C42" s="161" t="e">
        <f>C34-C41</f>
        <v>#REF!</v>
      </c>
      <c r="D42" s="4"/>
      <c r="E42" s="5"/>
      <c r="F42" s="5"/>
      <c r="G42" s="5"/>
    </row>
    <row r="43" spans="1:48" ht="16.5" x14ac:dyDescent="0.2">
      <c r="A43" s="1012" t="s">
        <v>548</v>
      </c>
      <c r="B43" s="1014" t="str">
        <f>C1</f>
        <v>На 01.05.2022 г.</v>
      </c>
      <c r="C43" s="1015"/>
      <c r="D43" s="4"/>
      <c r="E43" s="162"/>
    </row>
    <row r="44" spans="1:48" ht="28.5" customHeight="1" x14ac:dyDescent="0.25">
      <c r="A44" s="1013"/>
      <c r="B44" s="146" t="e">
        <f>SUM(B45:B50)</f>
        <v>#REF!</v>
      </c>
      <c r="C44" s="147" t="e">
        <f>SUM(C45:C50)</f>
        <v>#REF!</v>
      </c>
      <c r="D44" s="9"/>
      <c r="E44" s="9"/>
    </row>
    <row r="45" spans="1:48" ht="16.5" x14ac:dyDescent="0.25">
      <c r="A45" s="149" t="s">
        <v>189</v>
      </c>
      <c r="B45" s="152" t="e">
        <f>C45/C51*100</f>
        <v>#REF!</v>
      </c>
      <c r="C45" s="8" t="e">
        <f>#REF!</f>
        <v>#REF!</v>
      </c>
      <c r="D45" s="163"/>
      <c r="E45" s="162"/>
    </row>
    <row r="46" spans="1:48" ht="16.5" x14ac:dyDescent="0.25">
      <c r="A46" s="149" t="s">
        <v>191</v>
      </c>
      <c r="B46" s="152" t="e">
        <f>C46/C51*100</f>
        <v>#REF!</v>
      </c>
      <c r="C46" s="8" t="e">
        <f>#REF!</f>
        <v>#REF!</v>
      </c>
      <c r="D46" s="164"/>
      <c r="E46" s="9"/>
    </row>
    <row r="47" spans="1:48" ht="16.5" x14ac:dyDescent="0.25">
      <c r="A47" s="16" t="s">
        <v>546</v>
      </c>
      <c r="B47" s="152" t="e">
        <f>C47/C51*100</f>
        <v>#REF!</v>
      </c>
      <c r="C47" s="8" t="e">
        <f>#REF!</f>
        <v>#REF!</v>
      </c>
      <c r="D47" s="164"/>
      <c r="E47" s="9"/>
    </row>
    <row r="48" spans="1:48" ht="16.5" x14ac:dyDescent="0.25">
      <c r="A48" s="16" t="s">
        <v>193</v>
      </c>
      <c r="B48" s="152" t="e">
        <f>B51-B45-B46-B47-B49-B50</f>
        <v>#REF!</v>
      </c>
      <c r="C48" s="8" t="e">
        <f>C51-C45-C46-C47-C49-C50</f>
        <v>#REF!</v>
      </c>
      <c r="D48" s="165"/>
      <c r="E48" s="5"/>
      <c r="F48" s="14"/>
    </row>
    <row r="49" spans="1:15" ht="16.5" x14ac:dyDescent="0.25">
      <c r="A49" s="16" t="s">
        <v>192</v>
      </c>
      <c r="B49" s="152" t="e">
        <f>C49/C51*100</f>
        <v>#REF!</v>
      </c>
      <c r="C49" s="8" t="e">
        <f>#REF!</f>
        <v>#REF!</v>
      </c>
      <c r="D49" s="165"/>
      <c r="E49" s="5"/>
    </row>
    <row r="50" spans="1:15" ht="17.25" thickBot="1" x14ac:dyDescent="0.3">
      <c r="A50" s="16" t="s">
        <v>190</v>
      </c>
      <c r="B50" s="152" t="e">
        <f>C50/C51*100</f>
        <v>#REF!</v>
      </c>
      <c r="C50" s="8" t="e">
        <f>#REF!</f>
        <v>#REF!</v>
      </c>
      <c r="D50" s="165"/>
      <c r="E50" s="5"/>
      <c r="J50" s="1024" t="s">
        <v>179</v>
      </c>
      <c r="K50" s="1024"/>
      <c r="L50" s="1021" t="s">
        <v>183</v>
      </c>
      <c r="M50" s="1021"/>
      <c r="N50" s="1021" t="s">
        <v>184</v>
      </c>
      <c r="O50" s="1021"/>
    </row>
    <row r="51" spans="1:15" ht="16.5" x14ac:dyDescent="0.25">
      <c r="A51" s="166" t="s">
        <v>35</v>
      </c>
      <c r="B51" s="167">
        <v>100</v>
      </c>
      <c r="C51" s="158" t="e">
        <f>#REF!</f>
        <v>#REF!</v>
      </c>
      <c r="D51" s="165"/>
      <c r="E51" s="5"/>
      <c r="I51" s="17"/>
      <c r="J51" s="18" t="str">
        <f>B1</f>
        <v>На 01.05.2021 г.</v>
      </c>
      <c r="K51" s="19" t="str">
        <f>C1</f>
        <v>На 01.05.2022 г.</v>
      </c>
      <c r="L51" s="18" t="str">
        <f>B1</f>
        <v>На 01.05.2021 г.</v>
      </c>
      <c r="M51" s="19" t="str">
        <f>C1</f>
        <v>На 01.05.2022 г.</v>
      </c>
      <c r="N51" s="18" t="str">
        <f>B1</f>
        <v>На 01.05.2021 г.</v>
      </c>
      <c r="O51" s="20" t="str">
        <f>C1</f>
        <v>На 01.05.2022 г.</v>
      </c>
    </row>
    <row r="52" spans="1:15" ht="17.25" thickBot="1" x14ac:dyDescent="0.3">
      <c r="A52" s="168" t="s">
        <v>547</v>
      </c>
      <c r="B52" s="169" t="e">
        <f>B44-B51</f>
        <v>#REF!</v>
      </c>
      <c r="C52" s="170" t="e">
        <f>C44-C51</f>
        <v>#REF!</v>
      </c>
      <c r="D52" s="165"/>
      <c r="E52" s="5"/>
      <c r="I52" s="21"/>
      <c r="J52" s="22"/>
      <c r="K52" s="23"/>
      <c r="L52" s="22"/>
      <c r="M52" s="23"/>
      <c r="N52" s="22"/>
      <c r="O52" s="24"/>
    </row>
    <row r="53" spans="1:15" ht="17.25" thickBot="1" x14ac:dyDescent="0.3">
      <c r="A53" s="36"/>
      <c r="B53" s="75"/>
      <c r="C53" s="76"/>
      <c r="D53" s="4"/>
      <c r="I53" s="77" t="s">
        <v>48</v>
      </c>
      <c r="J53" s="78" t="e">
        <f>'[2]ДКВ (стр'!C15</f>
        <v>#REF!</v>
      </c>
      <c r="K53" s="79" t="e">
        <f>'[2]ДКВ (стр'!D15</f>
        <v>#REF!</v>
      </c>
      <c r="L53" s="78" t="e">
        <f>#REF!</f>
        <v>#REF!</v>
      </c>
      <c r="M53" s="79" t="e">
        <f>#REF!</f>
        <v>#REF!</v>
      </c>
      <c r="N53" s="78" t="e">
        <f>L53/J53*100</f>
        <v>#REF!</v>
      </c>
      <c r="O53" s="80" t="e">
        <f>M53/K53*100</f>
        <v>#REF!</v>
      </c>
    </row>
    <row r="54" spans="1:15" ht="16.5" x14ac:dyDescent="0.25">
      <c r="A54" s="1029" t="s">
        <v>494</v>
      </c>
      <c r="B54" s="81" t="str">
        <f>C1</f>
        <v>На 01.05.2022 г.</v>
      </c>
      <c r="C54" s="1031" t="s">
        <v>493</v>
      </c>
      <c r="D54" s="1025" t="str">
        <f>C1</f>
        <v>На 01.05.2022 г.</v>
      </c>
      <c r="E54" s="1026"/>
      <c r="I54" s="77" t="s">
        <v>132</v>
      </c>
      <c r="J54" s="78"/>
      <c r="K54" s="79"/>
      <c r="L54" s="78"/>
      <c r="M54" s="79"/>
      <c r="N54" s="78"/>
      <c r="O54" s="80"/>
    </row>
    <row r="55" spans="1:15" ht="31.5" x14ac:dyDescent="0.2">
      <c r="A55" s="1030"/>
      <c r="B55" s="82" t="e">
        <f>SUM(B57:B67)</f>
        <v>#REF!</v>
      </c>
      <c r="C55" s="1032"/>
      <c r="D55" s="83" t="s">
        <v>62</v>
      </c>
      <c r="E55" s="84" t="s">
        <v>493</v>
      </c>
      <c r="I55" s="77" t="s">
        <v>133</v>
      </c>
      <c r="J55" s="78" t="e">
        <f>#REF!</f>
        <v>#REF!</v>
      </c>
      <c r="K55" s="79" t="e">
        <f>#REF!</f>
        <v>#REF!</v>
      </c>
      <c r="L55" s="78" t="e">
        <f>#REF!</f>
        <v>#REF!</v>
      </c>
      <c r="M55" s="79" t="e">
        <f>#REF!</f>
        <v>#REF!</v>
      </c>
      <c r="N55" s="78" t="e">
        <f>L55/J55*100</f>
        <v>#REF!</v>
      </c>
      <c r="O55" s="80" t="e">
        <f>M55/K55*100</f>
        <v>#REF!</v>
      </c>
    </row>
    <row r="56" spans="1:15" ht="27" customHeight="1" x14ac:dyDescent="0.3">
      <c r="A56" s="85" t="s">
        <v>135</v>
      </c>
      <c r="B56" s="86" t="e">
        <f>#REF!</f>
        <v>#REF!</v>
      </c>
      <c r="C56" s="87"/>
      <c r="D56" s="88" t="e">
        <f>#REF!</f>
        <v>#REF!</v>
      </c>
      <c r="E56" s="87"/>
      <c r="F56" s="1027" t="s">
        <v>553</v>
      </c>
      <c r="G56" s="1028"/>
      <c r="I56" s="89" t="s">
        <v>59</v>
      </c>
      <c r="J56" s="78" t="e">
        <f>#REF!</f>
        <v>#REF!</v>
      </c>
      <c r="K56" s="79" t="e">
        <f>#REF!</f>
        <v>#REF!</v>
      </c>
      <c r="L56" s="78" t="e">
        <f>#REF!</f>
        <v>#REF!</v>
      </c>
      <c r="M56" s="79" t="e">
        <f>#REF!</f>
        <v>#REF!</v>
      </c>
      <c r="N56" s="78" t="e">
        <f t="shared" ref="N56:O57" si="13">L56/J56*100</f>
        <v>#REF!</v>
      </c>
      <c r="O56" s="80" t="e">
        <f t="shared" si="13"/>
        <v>#REF!</v>
      </c>
    </row>
    <row r="57" spans="1:15" ht="16.5" thickBot="1" x14ac:dyDescent="0.25">
      <c r="A57" s="90" t="s">
        <v>56</v>
      </c>
      <c r="B57" s="91" t="e">
        <f>#REF!</f>
        <v>#REF!</v>
      </c>
      <c r="C57" s="92" t="e">
        <f>#REF!</f>
        <v>#REF!</v>
      </c>
      <c r="D57" s="88" t="e">
        <f>#REF!</f>
        <v>#REF!</v>
      </c>
      <c r="E57" s="212" t="e">
        <f>D57/$D$56*100</f>
        <v>#REF!</v>
      </c>
      <c r="F57" s="93" t="e">
        <f>B57*100/$B$56</f>
        <v>#REF!</v>
      </c>
      <c r="G57" s="94" t="e">
        <f>C57-F57</f>
        <v>#REF!</v>
      </c>
      <c r="H57" s="95"/>
      <c r="I57" s="96" t="s">
        <v>131</v>
      </c>
      <c r="J57" s="97" t="e">
        <f>#REF!</f>
        <v>#REF!</v>
      </c>
      <c r="K57" s="98" t="e">
        <f>#REF!</f>
        <v>#REF!</v>
      </c>
      <c r="L57" s="97" t="e">
        <f>#REF!</f>
        <v>#REF!</v>
      </c>
      <c r="M57" s="98" t="e">
        <f>#REF!</f>
        <v>#REF!</v>
      </c>
      <c r="N57" s="97" t="e">
        <f t="shared" si="13"/>
        <v>#REF!</v>
      </c>
      <c r="O57" s="99" t="e">
        <f>M57/K57*100</f>
        <v>#REF!</v>
      </c>
    </row>
    <row r="58" spans="1:15" ht="15.75" x14ac:dyDescent="0.2">
      <c r="A58" s="90" t="s">
        <v>57</v>
      </c>
      <c r="B58" s="91" t="e">
        <f>#REF!</f>
        <v>#REF!</v>
      </c>
      <c r="C58" s="92" t="e">
        <f>#REF!</f>
        <v>#REF!</v>
      </c>
      <c r="D58" s="88"/>
      <c r="E58" s="212"/>
      <c r="F58" s="93" t="e">
        <f t="shared" ref="F58:F66" si="14">B58*100/$B$56</f>
        <v>#REF!</v>
      </c>
      <c r="G58" s="94" t="e">
        <f t="shared" ref="G58:G67" si="15">C58-F58</f>
        <v>#REF!</v>
      </c>
      <c r="H58" s="95"/>
    </row>
    <row r="59" spans="1:15" ht="15.75" x14ac:dyDescent="0.2">
      <c r="A59" s="90" t="s">
        <v>58</v>
      </c>
      <c r="B59" s="91" t="e">
        <f>#REF!</f>
        <v>#REF!</v>
      </c>
      <c r="C59" s="92" t="e">
        <f>#REF!</f>
        <v>#REF!</v>
      </c>
      <c r="D59" s="88"/>
      <c r="E59" s="212"/>
      <c r="F59" s="93" t="e">
        <f t="shared" si="14"/>
        <v>#REF!</v>
      </c>
      <c r="G59" s="94" t="e">
        <f t="shared" si="15"/>
        <v>#REF!</v>
      </c>
      <c r="H59" s="95"/>
      <c r="I59" s="44"/>
      <c r="J59" s="100" t="s">
        <v>177</v>
      </c>
      <c r="K59" s="100" t="s">
        <v>180</v>
      </c>
      <c r="L59" s="101" t="s">
        <v>181</v>
      </c>
      <c r="M59" s="101" t="s">
        <v>182</v>
      </c>
      <c r="N59" s="101" t="s">
        <v>178</v>
      </c>
      <c r="O59" s="101" t="s">
        <v>136</v>
      </c>
    </row>
    <row r="60" spans="1:15" ht="15.75" x14ac:dyDescent="0.2">
      <c r="A60" s="90" t="s">
        <v>60</v>
      </c>
      <c r="B60" s="91" t="e">
        <f>#REF!</f>
        <v>#REF!</v>
      </c>
      <c r="C60" s="92" t="e">
        <f>#REF!</f>
        <v>#REF!</v>
      </c>
      <c r="D60" s="88"/>
      <c r="E60" s="212"/>
      <c r="F60" s="93" t="e">
        <f t="shared" si="14"/>
        <v>#REF!</v>
      </c>
      <c r="G60" s="94" t="e">
        <f t="shared" si="15"/>
        <v>#REF!</v>
      </c>
      <c r="H60" s="95"/>
      <c r="I60" s="102" t="s">
        <v>48</v>
      </c>
      <c r="J60" s="103" t="e">
        <f>B61</f>
        <v>#REF!</v>
      </c>
      <c r="K60" s="104" t="e">
        <f>D61</f>
        <v>#REF!</v>
      </c>
      <c r="L60" s="103" t="e">
        <f>K60/N60*100</f>
        <v>#REF!</v>
      </c>
      <c r="M60" s="105" t="e">
        <f>J60/N60*100</f>
        <v>#REF!</v>
      </c>
      <c r="N60" s="105" t="e">
        <f>J60+K60</f>
        <v>#REF!</v>
      </c>
      <c r="O60" s="106" t="e">
        <f>L60+M60</f>
        <v>#REF!</v>
      </c>
    </row>
    <row r="61" spans="1:15" ht="15.75" x14ac:dyDescent="0.2">
      <c r="A61" s="90" t="s">
        <v>48</v>
      </c>
      <c r="B61" s="91" t="e">
        <f>#REF!</f>
        <v>#REF!</v>
      </c>
      <c r="C61" s="92" t="e">
        <f>#REF!</f>
        <v>#REF!</v>
      </c>
      <c r="D61" s="211" t="e">
        <f>#REF!</f>
        <v>#REF!</v>
      </c>
      <c r="E61" s="212" t="e">
        <f t="shared" ref="E61:E65" si="16">D61/$D$56*100</f>
        <v>#REF!</v>
      </c>
      <c r="F61" s="93" t="e">
        <f t="shared" si="14"/>
        <v>#REF!</v>
      </c>
      <c r="G61" s="94" t="e">
        <f t="shared" si="15"/>
        <v>#REF!</v>
      </c>
      <c r="H61" s="95"/>
      <c r="I61" s="102" t="s">
        <v>132</v>
      </c>
      <c r="J61" s="103">
        <f>B64</f>
        <v>0</v>
      </c>
      <c r="K61" s="104">
        <f>D64</f>
        <v>0</v>
      </c>
      <c r="L61" s="103" t="e">
        <f>K61/N61*100</f>
        <v>#DIV/0!</v>
      </c>
      <c r="M61" s="105" t="e">
        <f>J61/N61*100</f>
        <v>#DIV/0!</v>
      </c>
      <c r="N61" s="105">
        <f>J61+K61</f>
        <v>0</v>
      </c>
      <c r="O61" s="106" t="e">
        <f>L61+M61</f>
        <v>#DIV/0!</v>
      </c>
    </row>
    <row r="62" spans="1:15" ht="31.5" x14ac:dyDescent="0.2">
      <c r="A62" s="107" t="s">
        <v>131</v>
      </c>
      <c r="B62" s="91" t="e">
        <f>#REF!</f>
        <v>#REF!</v>
      </c>
      <c r="C62" s="92" t="e">
        <f>#REF!</f>
        <v>#REF!</v>
      </c>
      <c r="D62" s="211" t="e">
        <f>#REF!</f>
        <v>#REF!</v>
      </c>
      <c r="E62" s="212" t="e">
        <f t="shared" si="16"/>
        <v>#REF!</v>
      </c>
      <c r="F62" s="93" t="e">
        <f t="shared" si="14"/>
        <v>#REF!</v>
      </c>
      <c r="G62" s="94" t="e">
        <f t="shared" si="15"/>
        <v>#REF!</v>
      </c>
      <c r="H62" s="95"/>
      <c r="I62" s="102" t="s">
        <v>133</v>
      </c>
      <c r="J62" s="103" t="e">
        <f>B65</f>
        <v>#REF!</v>
      </c>
      <c r="K62" s="104" t="e">
        <f>D65</f>
        <v>#REF!</v>
      </c>
      <c r="L62" s="103" t="e">
        <f>K62/N62*100</f>
        <v>#REF!</v>
      </c>
      <c r="M62" s="105" t="e">
        <f>J62/N62*100</f>
        <v>#REF!</v>
      </c>
      <c r="N62" s="105" t="e">
        <f>J62+K62</f>
        <v>#REF!</v>
      </c>
      <c r="O62" s="106" t="e">
        <f>L62+M62</f>
        <v>#REF!</v>
      </c>
    </row>
    <row r="63" spans="1:15" ht="15.75" x14ac:dyDescent="0.2">
      <c r="A63" s="107" t="s">
        <v>130</v>
      </c>
      <c r="B63" s="91" t="e">
        <f>#REF!</f>
        <v>#REF!</v>
      </c>
      <c r="C63" s="92" t="e">
        <f>#REF!</f>
        <v>#REF!</v>
      </c>
      <c r="D63" s="88"/>
      <c r="E63" s="212"/>
      <c r="F63" s="93" t="e">
        <f t="shared" si="14"/>
        <v>#REF!</v>
      </c>
      <c r="G63" s="94" t="e">
        <f t="shared" si="15"/>
        <v>#REF!</v>
      </c>
      <c r="H63" s="95"/>
      <c r="I63" s="108" t="s">
        <v>59</v>
      </c>
      <c r="J63" s="103" t="e">
        <f>B67</f>
        <v>#REF!</v>
      </c>
      <c r="K63" s="104">
        <f>D67</f>
        <v>0</v>
      </c>
      <c r="L63" s="103" t="e">
        <f>K63/N63*100</f>
        <v>#REF!</v>
      </c>
      <c r="M63" s="105" t="e">
        <f>J63/N63*100</f>
        <v>#REF!</v>
      </c>
      <c r="N63" s="105" t="e">
        <f>J63+K63</f>
        <v>#REF!</v>
      </c>
      <c r="O63" s="106" t="e">
        <f>L63+M63</f>
        <v>#REF!</v>
      </c>
    </row>
    <row r="64" spans="1:15" ht="15.75" x14ac:dyDescent="0.2">
      <c r="A64" s="90" t="s">
        <v>132</v>
      </c>
      <c r="B64" s="91"/>
      <c r="C64" s="92"/>
      <c r="D64" s="88"/>
      <c r="E64" s="212"/>
      <c r="F64" s="93"/>
      <c r="G64" s="94"/>
      <c r="H64" s="95"/>
      <c r="I64" s="109" t="s">
        <v>131</v>
      </c>
      <c r="J64" s="104" t="e">
        <f>B62</f>
        <v>#REF!</v>
      </c>
      <c r="K64" s="104" t="e">
        <f>D62</f>
        <v>#REF!</v>
      </c>
      <c r="L64" s="103" t="e">
        <f>K64/N64*100</f>
        <v>#REF!</v>
      </c>
      <c r="M64" s="105" t="e">
        <f>J64/N64*100</f>
        <v>#REF!</v>
      </c>
      <c r="N64" s="105" t="e">
        <f>J64+K64</f>
        <v>#REF!</v>
      </c>
      <c r="O64" s="106" t="e">
        <f>L64+M64</f>
        <v>#REF!</v>
      </c>
    </row>
    <row r="65" spans="1:162" ht="31.5" x14ac:dyDescent="0.2">
      <c r="A65" s="90" t="s">
        <v>388</v>
      </c>
      <c r="B65" s="91" t="e">
        <f>#REF!</f>
        <v>#REF!</v>
      </c>
      <c r="C65" s="92" t="e">
        <f>#REF!</f>
        <v>#REF!</v>
      </c>
      <c r="D65" s="211" t="e">
        <f>#REF!</f>
        <v>#REF!</v>
      </c>
      <c r="E65" s="212" t="e">
        <f t="shared" si="16"/>
        <v>#REF!</v>
      </c>
      <c r="F65" s="93" t="e">
        <f t="shared" si="14"/>
        <v>#REF!</v>
      </c>
      <c r="G65" s="94" t="e">
        <f t="shared" si="15"/>
        <v>#REF!</v>
      </c>
      <c r="H65" s="95"/>
      <c r="L65" s="5"/>
      <c r="M65" s="5"/>
    </row>
    <row r="66" spans="1:162" ht="15.75" x14ac:dyDescent="0.2">
      <c r="A66" s="90" t="s">
        <v>565</v>
      </c>
      <c r="B66" s="91" t="e">
        <f>#REF!</f>
        <v>#REF!</v>
      </c>
      <c r="C66" s="92" t="e">
        <f>#REF!</f>
        <v>#REF!</v>
      </c>
      <c r="D66" s="88"/>
      <c r="E66" s="212"/>
      <c r="F66" s="93" t="e">
        <f t="shared" si="14"/>
        <v>#REF!</v>
      </c>
      <c r="G66" s="94"/>
      <c r="H66" s="95"/>
      <c r="L66" s="5"/>
      <c r="M66" s="5"/>
    </row>
    <row r="67" spans="1:162" ht="15.75" x14ac:dyDescent="0.2">
      <c r="A67" s="110" t="s">
        <v>263</v>
      </c>
      <c r="B67" s="91" t="e">
        <f>#REF!</f>
        <v>#REF!</v>
      </c>
      <c r="C67" s="92" t="e">
        <f>#REF!</f>
        <v>#REF!</v>
      </c>
      <c r="D67" s="88"/>
      <c r="E67" s="212"/>
      <c r="F67" s="93" t="e">
        <f>B67*100/$B$56</f>
        <v>#REF!</v>
      </c>
      <c r="G67" s="94" t="e">
        <f t="shared" si="15"/>
        <v>#REF!</v>
      </c>
      <c r="H67" s="95"/>
    </row>
    <row r="68" spans="1:162" ht="15.75" x14ac:dyDescent="0.25">
      <c r="A68" s="45" t="s">
        <v>82</v>
      </c>
      <c r="B68" s="100"/>
      <c r="C68" s="92"/>
      <c r="D68" s="210" t="e">
        <f>#REF!</f>
        <v>#REF!</v>
      </c>
      <c r="E68" s="212" t="e">
        <f>D68/$D$56*100</f>
        <v>#REF!</v>
      </c>
      <c r="F68" s="93"/>
      <c r="G68" s="94"/>
      <c r="H68" s="95"/>
    </row>
    <row r="69" spans="1:162" ht="15.75" x14ac:dyDescent="0.25">
      <c r="A69" s="45" t="s">
        <v>83</v>
      </c>
      <c r="B69" s="100"/>
      <c r="C69" s="92"/>
      <c r="D69" s="210" t="e">
        <f>#REF!</f>
        <v>#REF!</v>
      </c>
      <c r="E69" s="212" t="e">
        <f>D69/$D$56*100</f>
        <v>#REF!</v>
      </c>
      <c r="F69" s="93"/>
      <c r="G69" s="94"/>
      <c r="H69" s="95"/>
    </row>
    <row r="70" spans="1:162" ht="13.5" thickBot="1" x14ac:dyDescent="0.25">
      <c r="A70" s="111" t="s">
        <v>136</v>
      </c>
      <c r="B70" s="112" t="e">
        <f>B56-SUM(B57:B67)</f>
        <v>#REF!</v>
      </c>
      <c r="C70" s="113" t="e">
        <f>SUM(C57:C67)</f>
        <v>#REF!</v>
      </c>
      <c r="D70" s="114" t="e">
        <f>D56-D57-D61-D62-D65-D68-D69</f>
        <v>#REF!</v>
      </c>
      <c r="E70" s="115" t="e">
        <f>SUM(E57:E69)</f>
        <v>#REF!</v>
      </c>
      <c r="F70" s="116" t="e">
        <f>SUM(F57:F67)</f>
        <v>#REF!</v>
      </c>
      <c r="G70" s="117" t="e">
        <f>SUM(G57:G67)</f>
        <v>#REF!</v>
      </c>
      <c r="H70" s="95"/>
    </row>
    <row r="71" spans="1:162" ht="16.5" x14ac:dyDescent="0.25">
      <c r="A71" s="10"/>
      <c r="B71" s="118"/>
      <c r="C71" s="119"/>
    </row>
    <row r="72" spans="1:162" ht="13.5" thickBot="1" x14ac:dyDescent="0.25">
      <c r="H72" s="28"/>
      <c r="I72" s="28"/>
    </row>
    <row r="73" spans="1:162" s="2" customFormat="1" ht="30.75" customHeight="1" thickBot="1" x14ac:dyDescent="0.3">
      <c r="A73" s="214" t="s">
        <v>24</v>
      </c>
      <c r="B73" s="215" t="s">
        <v>906</v>
      </c>
      <c r="C73" s="216" t="s">
        <v>905</v>
      </c>
      <c r="D73" s="223"/>
      <c r="E73" s="223"/>
      <c r="H73" s="224"/>
      <c r="I73" s="224"/>
    </row>
    <row r="74" spans="1:162" s="2" customFormat="1" ht="13.5" customHeight="1" x14ac:dyDescent="0.25">
      <c r="A74" s="217" t="s">
        <v>257</v>
      </c>
      <c r="B74" s="218">
        <v>6252.52</v>
      </c>
      <c r="C74" s="218">
        <v>4800.1499999999996</v>
      </c>
      <c r="D74" s="223"/>
      <c r="E74" s="225"/>
      <c r="F74" s="223"/>
      <c r="G74" s="226"/>
      <c r="H74" s="224"/>
      <c r="I74" s="227"/>
      <c r="J74" s="228"/>
      <c r="K74" s="208"/>
      <c r="L74" s="208"/>
      <c r="M74" s="208"/>
      <c r="N74" s="208"/>
      <c r="O74" s="208"/>
      <c r="P74" s="208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08"/>
      <c r="AD74" s="208"/>
      <c r="AE74" s="208"/>
      <c r="AF74" s="208"/>
      <c r="AG74" s="208"/>
      <c r="AH74" s="208"/>
      <c r="AI74" s="208"/>
      <c r="AJ74" s="208"/>
      <c r="AK74" s="208"/>
      <c r="AL74" s="208"/>
      <c r="AM74" s="208"/>
      <c r="AN74" s="208"/>
      <c r="AO74" s="208"/>
      <c r="AP74" s="208"/>
      <c r="AQ74" s="208"/>
      <c r="AR74" s="208"/>
      <c r="AS74" s="208"/>
      <c r="AT74" s="208"/>
      <c r="AU74" s="208"/>
      <c r="AV74" s="208"/>
      <c r="AW74" s="208"/>
      <c r="AX74" s="208"/>
      <c r="AY74" s="208"/>
      <c r="AZ74" s="208"/>
      <c r="BA74" s="208"/>
      <c r="BB74" s="208"/>
      <c r="BC74" s="208"/>
      <c r="BD74" s="208"/>
      <c r="BE74" s="208"/>
      <c r="BF74" s="208"/>
      <c r="BG74" s="208"/>
      <c r="BH74" s="208"/>
      <c r="BI74" s="208"/>
      <c r="BJ74" s="208"/>
      <c r="BK74" s="208"/>
      <c r="BL74" s="208"/>
      <c r="BM74" s="208"/>
      <c r="BN74" s="208"/>
      <c r="BO74" s="208"/>
      <c r="BP74" s="208"/>
      <c r="BQ74" s="208"/>
      <c r="BR74" s="208"/>
      <c r="BS74" s="208"/>
      <c r="BT74" s="208"/>
      <c r="BU74" s="208"/>
      <c r="BV74" s="208"/>
      <c r="BW74" s="208"/>
      <c r="BX74" s="208"/>
      <c r="BY74" s="208"/>
      <c r="BZ74" s="208"/>
      <c r="CA74" s="208"/>
      <c r="CB74" s="208"/>
      <c r="CC74" s="208"/>
      <c r="CD74" s="208"/>
      <c r="CE74" s="208"/>
      <c r="CF74" s="208"/>
      <c r="CG74" s="208"/>
      <c r="CH74" s="208"/>
      <c r="CI74" s="208"/>
      <c r="CJ74" s="208"/>
      <c r="CK74" s="208"/>
      <c r="CL74" s="208"/>
      <c r="CM74" s="208"/>
      <c r="CN74" s="208"/>
      <c r="CO74" s="208"/>
      <c r="CP74" s="208"/>
      <c r="CQ74" s="208"/>
      <c r="CR74" s="208"/>
      <c r="CS74" s="208"/>
      <c r="CT74" s="208"/>
      <c r="CU74" s="208"/>
      <c r="CV74" s="208"/>
      <c r="CW74" s="208"/>
      <c r="CX74" s="208"/>
      <c r="CY74" s="208"/>
      <c r="CZ74" s="208"/>
      <c r="DA74" s="208"/>
      <c r="DB74" s="208"/>
      <c r="DC74" s="208"/>
      <c r="DD74" s="208"/>
      <c r="DE74" s="208"/>
      <c r="DF74" s="208"/>
      <c r="DG74" s="208"/>
      <c r="DH74" s="208"/>
      <c r="DI74" s="208"/>
      <c r="DJ74" s="208"/>
      <c r="DK74" s="208"/>
      <c r="DL74" s="208"/>
      <c r="DM74" s="208"/>
      <c r="DN74" s="208"/>
      <c r="DO74" s="208"/>
      <c r="DP74" s="208"/>
      <c r="DQ74" s="208"/>
      <c r="DR74" s="208"/>
      <c r="DS74" s="208"/>
      <c r="DT74" s="208"/>
      <c r="DU74" s="208"/>
      <c r="DV74" s="208"/>
      <c r="DW74" s="208"/>
      <c r="DX74" s="208"/>
      <c r="DY74" s="208"/>
      <c r="DZ74" s="208"/>
      <c r="EA74" s="208"/>
      <c r="EB74" s="208"/>
      <c r="EC74" s="208"/>
      <c r="ED74" s="208"/>
      <c r="EE74" s="208"/>
      <c r="EF74" s="208"/>
      <c r="EG74" s="208"/>
      <c r="EH74" s="208"/>
      <c r="EI74" s="208"/>
      <c r="EJ74" s="208"/>
      <c r="EK74" s="208"/>
      <c r="EL74" s="208"/>
      <c r="EM74" s="208"/>
      <c r="EN74" s="208"/>
      <c r="EO74" s="208"/>
      <c r="EP74" s="208"/>
      <c r="EQ74" s="208"/>
      <c r="ER74" s="208"/>
      <c r="ES74" s="208"/>
      <c r="ET74" s="208"/>
      <c r="EU74" s="208"/>
      <c r="EV74" s="208"/>
      <c r="EW74" s="208"/>
      <c r="EX74" s="208"/>
      <c r="EY74" s="208"/>
      <c r="EZ74" s="208"/>
      <c r="FA74" s="208"/>
      <c r="FB74" s="208"/>
      <c r="FC74" s="208"/>
      <c r="FD74" s="208"/>
      <c r="FE74" s="208"/>
      <c r="FF74" s="208"/>
    </row>
    <row r="75" spans="1:162" s="208" customFormat="1" ht="15.75" x14ac:dyDescent="0.25">
      <c r="A75" s="219" t="s">
        <v>52</v>
      </c>
      <c r="B75" s="220">
        <v>6921.32</v>
      </c>
      <c r="C75" s="220">
        <v>5486.63</v>
      </c>
      <c r="D75" s="223"/>
      <c r="E75" s="225"/>
      <c r="F75" s="223"/>
      <c r="G75" s="226"/>
      <c r="H75" s="224"/>
      <c r="I75" s="227"/>
      <c r="J75" s="228"/>
    </row>
    <row r="76" spans="1:162" s="208" customFormat="1" ht="15.75" x14ac:dyDescent="0.25">
      <c r="A76" s="219" t="s">
        <v>271</v>
      </c>
      <c r="B76" s="220">
        <v>7935.59</v>
      </c>
      <c r="C76" s="220">
        <v>6824.64</v>
      </c>
      <c r="D76" s="223"/>
      <c r="E76" s="225"/>
      <c r="F76" s="223"/>
      <c r="G76" s="226"/>
      <c r="H76" s="224"/>
      <c r="I76" s="227"/>
      <c r="J76" s="228"/>
    </row>
    <row r="77" spans="1:162" s="208" customFormat="1" ht="16.5" customHeight="1" x14ac:dyDescent="0.25">
      <c r="A77" s="219" t="s">
        <v>92</v>
      </c>
      <c r="B77" s="220">
        <v>8346.0300000000007</v>
      </c>
      <c r="C77" s="220">
        <v>6581.06</v>
      </c>
      <c r="D77" s="268"/>
      <c r="E77" s="269"/>
      <c r="F77" s="269"/>
      <c r="G77" s="226"/>
      <c r="H77" s="224"/>
      <c r="I77" s="227"/>
      <c r="J77" s="228"/>
    </row>
    <row r="78" spans="1:162" s="208" customFormat="1" ht="15.75" x14ac:dyDescent="0.25">
      <c r="A78" s="219" t="s">
        <v>2</v>
      </c>
      <c r="B78" s="220">
        <v>9113.3700000000008</v>
      </c>
      <c r="C78" s="220">
        <v>7600.27</v>
      </c>
      <c r="D78" s="223"/>
      <c r="E78" s="263"/>
      <c r="F78" s="264"/>
      <c r="G78" s="264"/>
      <c r="H78" s="224"/>
      <c r="I78" s="229"/>
      <c r="J78" s="230"/>
    </row>
    <row r="79" spans="1:162" s="208" customFormat="1" ht="15.75" x14ac:dyDescent="0.25">
      <c r="A79" s="221" t="s">
        <v>268</v>
      </c>
      <c r="B79" s="222">
        <v>9367.39</v>
      </c>
      <c r="C79" s="222">
        <v>7342.79</v>
      </c>
      <c r="D79" s="223"/>
      <c r="E79" s="225"/>
      <c r="F79" s="261"/>
      <c r="G79" s="262"/>
      <c r="H79" s="224"/>
      <c r="I79" s="229"/>
      <c r="J79" s="230"/>
    </row>
    <row r="80" spans="1:162" s="208" customFormat="1" ht="15.75" x14ac:dyDescent="0.25">
      <c r="A80" s="219" t="s">
        <v>0</v>
      </c>
      <c r="B80" s="220">
        <v>10162.049999999999</v>
      </c>
      <c r="C80" s="220">
        <v>8639.6299999999992</v>
      </c>
      <c r="D80" s="223"/>
      <c r="E80" s="225"/>
      <c r="F80" s="261"/>
      <c r="G80" s="262"/>
      <c r="H80" s="224"/>
      <c r="I80" s="231"/>
      <c r="J80" s="232"/>
      <c r="K80" s="233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</row>
    <row r="81" spans="1:162" s="2" customFormat="1" ht="18" hidden="1" customHeight="1" x14ac:dyDescent="0.25">
      <c r="A81" s="221"/>
      <c r="B81" s="222"/>
      <c r="C81" s="222"/>
      <c r="D81" s="223"/>
      <c r="E81" s="225"/>
      <c r="F81" s="223"/>
      <c r="G81" s="226"/>
      <c r="H81" s="224"/>
      <c r="I81" s="234"/>
      <c r="J81" s="235"/>
    </row>
    <row r="82" spans="1:162" s="2" customFormat="1" ht="16.5" thickBot="1" x14ac:dyDescent="0.3">
      <c r="A82" s="219" t="s">
        <v>258</v>
      </c>
      <c r="B82" s="220">
        <v>13222.88</v>
      </c>
      <c r="C82" s="271">
        <v>11476.65</v>
      </c>
      <c r="D82" s="223"/>
      <c r="E82" s="225"/>
      <c r="F82" s="223"/>
      <c r="G82" s="226"/>
      <c r="H82" s="224"/>
      <c r="I82" s="236"/>
      <c r="J82" s="237"/>
      <c r="K82" s="209"/>
      <c r="L82" s="209"/>
      <c r="M82" s="209"/>
      <c r="N82" s="209"/>
      <c r="O82" s="209"/>
      <c r="P82" s="209"/>
      <c r="Q82" s="209"/>
      <c r="R82" s="209"/>
      <c r="S82" s="209"/>
      <c r="T82" s="209"/>
      <c r="U82" s="209"/>
      <c r="V82" s="209"/>
      <c r="W82" s="209"/>
      <c r="X82" s="209"/>
      <c r="Y82" s="209"/>
      <c r="Z82" s="209"/>
      <c r="AA82" s="209"/>
      <c r="AB82" s="209"/>
      <c r="AC82" s="209"/>
      <c r="AD82" s="209"/>
      <c r="AE82" s="209"/>
      <c r="AF82" s="209"/>
      <c r="AG82" s="209"/>
      <c r="AH82" s="209"/>
      <c r="AI82" s="209"/>
      <c r="AJ82" s="209"/>
      <c r="AK82" s="209"/>
      <c r="AL82" s="209"/>
      <c r="AM82" s="209"/>
      <c r="AN82" s="209"/>
      <c r="AO82" s="209"/>
      <c r="AP82" s="209"/>
      <c r="AQ82" s="209"/>
      <c r="AR82" s="209"/>
      <c r="AS82" s="209"/>
      <c r="AT82" s="209"/>
      <c r="AU82" s="209"/>
      <c r="AV82" s="209"/>
      <c r="AW82" s="209"/>
      <c r="AX82" s="209"/>
      <c r="AY82" s="209"/>
      <c r="AZ82" s="209"/>
      <c r="BA82" s="209"/>
      <c r="BB82" s="209"/>
      <c r="BC82" s="209"/>
      <c r="BD82" s="209"/>
      <c r="BE82" s="209"/>
      <c r="BF82" s="209"/>
      <c r="BG82" s="209"/>
      <c r="BH82" s="209"/>
      <c r="BI82" s="209"/>
      <c r="BJ82" s="209"/>
      <c r="BK82" s="209"/>
      <c r="BL82" s="209"/>
      <c r="BM82" s="209"/>
      <c r="BN82" s="209"/>
      <c r="BO82" s="209"/>
      <c r="BP82" s="209"/>
      <c r="BQ82" s="209"/>
      <c r="BR82" s="209"/>
      <c r="BS82" s="209"/>
      <c r="BT82" s="209"/>
      <c r="BU82" s="209"/>
      <c r="BV82" s="209"/>
      <c r="BW82" s="209"/>
      <c r="BX82" s="209"/>
      <c r="BY82" s="209"/>
      <c r="BZ82" s="209"/>
      <c r="CA82" s="209"/>
      <c r="CB82" s="209"/>
      <c r="CC82" s="209"/>
      <c r="CD82" s="209"/>
      <c r="CE82" s="209"/>
      <c r="CF82" s="209"/>
      <c r="CG82" s="209"/>
      <c r="CH82" s="209"/>
      <c r="CI82" s="209"/>
      <c r="CJ82" s="209"/>
      <c r="CK82" s="209"/>
      <c r="CL82" s="209"/>
      <c r="CM82" s="209"/>
      <c r="CN82" s="209"/>
      <c r="CO82" s="209"/>
      <c r="CP82" s="209"/>
      <c r="CQ82" s="209"/>
      <c r="CR82" s="209"/>
      <c r="CS82" s="209"/>
      <c r="CT82" s="209"/>
      <c r="CU82" s="209"/>
      <c r="CV82" s="209"/>
      <c r="CW82" s="209"/>
      <c r="CX82" s="209"/>
      <c r="CY82" s="209"/>
      <c r="CZ82" s="209"/>
      <c r="DA82" s="209"/>
      <c r="DB82" s="209"/>
      <c r="DC82" s="209"/>
      <c r="DD82" s="209"/>
      <c r="DE82" s="209"/>
      <c r="DF82" s="209"/>
      <c r="DG82" s="209"/>
      <c r="DH82" s="209"/>
      <c r="DI82" s="209"/>
      <c r="DJ82" s="209"/>
      <c r="DK82" s="209"/>
      <c r="DL82" s="209"/>
      <c r="DM82" s="209"/>
      <c r="DN82" s="209"/>
      <c r="DO82" s="209"/>
      <c r="DP82" s="209"/>
      <c r="DQ82" s="209"/>
      <c r="DR82" s="209"/>
      <c r="DS82" s="209"/>
      <c r="DT82" s="209"/>
      <c r="DU82" s="209"/>
      <c r="DV82" s="209"/>
      <c r="DW82" s="209"/>
      <c r="DX82" s="209"/>
      <c r="DY82" s="209"/>
      <c r="DZ82" s="209"/>
      <c r="EA82" s="209"/>
      <c r="EB82" s="209"/>
      <c r="EC82" s="209"/>
      <c r="ED82" s="209"/>
      <c r="EE82" s="209"/>
      <c r="EF82" s="209"/>
      <c r="EG82" s="209"/>
      <c r="EH82" s="209"/>
      <c r="EI82" s="209"/>
      <c r="EJ82" s="209"/>
      <c r="EK82" s="209"/>
      <c r="EL82" s="209"/>
      <c r="EM82" s="209"/>
      <c r="EN82" s="209"/>
      <c r="EO82" s="209"/>
      <c r="EP82" s="209"/>
      <c r="EQ82" s="209"/>
      <c r="ER82" s="209"/>
      <c r="ES82" s="209"/>
      <c r="ET82" s="209"/>
      <c r="EU82" s="209"/>
      <c r="EV82" s="209"/>
      <c r="EW82" s="209"/>
      <c r="EX82" s="209"/>
      <c r="EY82" s="209"/>
      <c r="EZ82" s="209"/>
      <c r="FA82" s="209"/>
      <c r="FB82" s="209"/>
      <c r="FC82" s="209"/>
      <c r="FD82" s="209"/>
      <c r="FE82" s="209"/>
      <c r="FF82" s="209"/>
    </row>
    <row r="83" spans="1:162" s="29" customFormat="1" ht="15.75" hidden="1" thickBot="1" x14ac:dyDescent="0.3">
      <c r="A83" s="120"/>
      <c r="B83" s="121"/>
      <c r="C83" s="270"/>
      <c r="D83" s="27"/>
      <c r="E83" s="27"/>
      <c r="F83" s="3"/>
      <c r="G83" s="122"/>
      <c r="H83" s="28"/>
      <c r="I83" s="28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2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2"/>
      <c r="EE83" s="3"/>
      <c r="EF83" s="3"/>
      <c r="EG83" s="2"/>
      <c r="EH83" s="2"/>
      <c r="EI83" s="2"/>
      <c r="EJ83" s="3"/>
      <c r="EK83" s="3"/>
      <c r="EL83" s="3"/>
      <c r="EM83" s="3"/>
      <c r="EN83" s="3"/>
      <c r="EO83" s="3"/>
      <c r="EP83" s="2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</row>
    <row r="84" spans="1:162" ht="13.5" thickBot="1" x14ac:dyDescent="0.25">
      <c r="A84" s="123"/>
      <c r="B84" s="124"/>
      <c r="C84" s="125"/>
      <c r="E84" s="5"/>
      <c r="F84" s="5"/>
      <c r="H84" s="28"/>
      <c r="I84" s="28"/>
    </row>
    <row r="85" spans="1:162" ht="29.25" customHeight="1" x14ac:dyDescent="0.2">
      <c r="A85" s="126"/>
      <c r="B85" s="127" t="s">
        <v>494</v>
      </c>
      <c r="C85" s="128" t="s">
        <v>62</v>
      </c>
      <c r="E85" s="5"/>
      <c r="G85" s="5"/>
      <c r="H85" s="28"/>
      <c r="I85" s="28"/>
    </row>
    <row r="86" spans="1:162" ht="31.5" customHeight="1" x14ac:dyDescent="0.25">
      <c r="A86" s="129" t="s">
        <v>466</v>
      </c>
      <c r="B86" s="130" t="e">
        <f>#REF!</f>
        <v>#REF!</v>
      </c>
      <c r="C86" s="131" t="e">
        <f>#REF!</f>
        <v>#REF!</v>
      </c>
      <c r="D86" s="5"/>
      <c r="E86" s="5"/>
      <c r="F86" s="5"/>
      <c r="G86" s="5"/>
      <c r="H86" s="28"/>
      <c r="I86" s="28"/>
    </row>
    <row r="87" spans="1:162" ht="15.75" x14ac:dyDescent="0.25">
      <c r="A87" s="132" t="s">
        <v>56</v>
      </c>
      <c r="B87" s="133" t="e">
        <f>#REF!</f>
        <v>#REF!</v>
      </c>
      <c r="C87" s="134" t="e">
        <f>#REF!</f>
        <v>#REF!</v>
      </c>
      <c r="D87" s="5"/>
      <c r="E87" s="5"/>
      <c r="F87" s="5"/>
      <c r="G87" s="5"/>
      <c r="H87" s="28"/>
      <c r="I87" s="28"/>
    </row>
    <row r="88" spans="1:162" ht="15.75" x14ac:dyDescent="0.25">
      <c r="A88" s="132" t="s">
        <v>1</v>
      </c>
      <c r="B88" s="135" t="e">
        <f>#REF!</f>
        <v>#REF!</v>
      </c>
      <c r="C88" s="136" t="e">
        <f>#REF!</f>
        <v>#REF!</v>
      </c>
      <c r="D88" s="5"/>
      <c r="E88" s="5"/>
      <c r="F88" s="5"/>
      <c r="G88" s="5"/>
      <c r="H88" s="28"/>
      <c r="I88" s="28"/>
    </row>
    <row r="89" spans="1:162" ht="15.75" x14ac:dyDescent="0.25">
      <c r="A89" s="132" t="s">
        <v>58</v>
      </c>
      <c r="B89" s="135" t="e">
        <f>#REF!</f>
        <v>#REF!</v>
      </c>
      <c r="C89" s="136" t="e">
        <f>#REF!</f>
        <v>#REF!</v>
      </c>
      <c r="D89" s="5"/>
      <c r="E89" s="5"/>
      <c r="F89" s="5"/>
      <c r="G89" s="5"/>
      <c r="H89" s="28"/>
      <c r="I89" s="28"/>
    </row>
    <row r="90" spans="1:162" ht="15.75" x14ac:dyDescent="0.25">
      <c r="A90" s="132" t="s">
        <v>48</v>
      </c>
      <c r="B90" s="135" t="e">
        <f>#REF!</f>
        <v>#REF!</v>
      </c>
      <c r="C90" s="136" t="e">
        <f>#REF!</f>
        <v>#REF!</v>
      </c>
      <c r="D90" s="5"/>
      <c r="E90" s="5"/>
      <c r="F90" s="5"/>
      <c r="G90" s="5"/>
      <c r="H90" s="28"/>
      <c r="I90" s="28"/>
    </row>
    <row r="91" spans="1:162" ht="15.75" x14ac:dyDescent="0.25">
      <c r="A91" s="132" t="s">
        <v>131</v>
      </c>
      <c r="B91" s="135" t="e">
        <f>#REF!</f>
        <v>#REF!</v>
      </c>
      <c r="C91" s="136" t="e">
        <f>#REF!</f>
        <v>#REF!</v>
      </c>
      <c r="D91" s="5"/>
      <c r="E91" s="5"/>
      <c r="F91" s="5"/>
      <c r="G91" s="5"/>
      <c r="H91" s="28"/>
      <c r="I91" s="28"/>
    </row>
    <row r="92" spans="1:162" ht="15.75" x14ac:dyDescent="0.25">
      <c r="A92" s="137" t="s">
        <v>130</v>
      </c>
      <c r="B92" s="135" t="e">
        <f>#REF!</f>
        <v>#REF!</v>
      </c>
      <c r="C92" s="136">
        <v>0</v>
      </c>
      <c r="D92" s="5"/>
      <c r="E92" s="5"/>
      <c r="F92" s="5"/>
      <c r="G92" s="5"/>
      <c r="H92" s="28"/>
      <c r="I92" s="28"/>
    </row>
    <row r="93" spans="1:162" ht="15.75" x14ac:dyDescent="0.25">
      <c r="A93" s="132" t="s">
        <v>132</v>
      </c>
      <c r="B93" s="135"/>
      <c r="C93" s="136">
        <v>0</v>
      </c>
      <c r="D93" s="5"/>
      <c r="E93" s="5"/>
      <c r="F93" s="5"/>
      <c r="G93" s="5"/>
      <c r="H93" s="28"/>
      <c r="I93" s="28"/>
    </row>
    <row r="94" spans="1:162" ht="15.75" x14ac:dyDescent="0.25">
      <c r="A94" s="138" t="s">
        <v>133</v>
      </c>
      <c r="B94" s="135" t="e">
        <f>#REF!</f>
        <v>#REF!</v>
      </c>
      <c r="C94" s="136" t="e">
        <f>#REF!</f>
        <v>#REF!</v>
      </c>
      <c r="D94" s="5"/>
      <c r="E94" s="5"/>
      <c r="F94" s="5"/>
      <c r="G94" s="5"/>
      <c r="H94" s="28"/>
      <c r="I94" s="28"/>
    </row>
    <row r="95" spans="1:162" ht="15.75" x14ac:dyDescent="0.25">
      <c r="A95" s="132" t="s">
        <v>59</v>
      </c>
      <c r="B95" s="135" t="e">
        <f>#REF!</f>
        <v>#REF!</v>
      </c>
      <c r="C95" s="136" t="e">
        <f>#REF!</f>
        <v>#REF!</v>
      </c>
      <c r="D95" s="5"/>
      <c r="E95" s="5"/>
      <c r="F95" s="5"/>
      <c r="G95" s="5"/>
      <c r="H95" s="28"/>
      <c r="I95" s="28"/>
    </row>
    <row r="96" spans="1:162" ht="15.75" x14ac:dyDescent="0.25">
      <c r="A96" s="132" t="s">
        <v>60</v>
      </c>
      <c r="B96" s="135" t="e">
        <f>#REF!</f>
        <v>#REF!</v>
      </c>
      <c r="C96" s="136">
        <v>0</v>
      </c>
      <c r="D96" s="5"/>
      <c r="E96" s="5"/>
      <c r="F96" s="5"/>
      <c r="G96" s="5"/>
      <c r="H96" s="28"/>
      <c r="I96" s="28"/>
    </row>
    <row r="97" spans="1:19" ht="15.75" x14ac:dyDescent="0.25">
      <c r="A97" s="132" t="s">
        <v>82</v>
      </c>
      <c r="B97" s="135"/>
      <c r="C97" s="136" t="e">
        <f>#REF!</f>
        <v>#REF!</v>
      </c>
      <c r="D97" s="5"/>
      <c r="E97" s="5"/>
      <c r="F97" s="5"/>
      <c r="G97" s="5"/>
      <c r="H97" s="28"/>
      <c r="I97" s="28"/>
    </row>
    <row r="98" spans="1:19" ht="16.5" thickBot="1" x14ac:dyDescent="0.3">
      <c r="A98" s="139" t="s">
        <v>83</v>
      </c>
      <c r="B98" s="140"/>
      <c r="C98" s="141" t="e">
        <f>#REF!</f>
        <v>#REF!</v>
      </c>
      <c r="D98" s="5"/>
      <c r="E98" s="5"/>
      <c r="F98" s="5"/>
      <c r="G98" s="5"/>
    </row>
    <row r="99" spans="1:19" x14ac:dyDescent="0.2">
      <c r="A99" s="5"/>
      <c r="B99" s="5"/>
      <c r="C99" s="142"/>
      <c r="D99" s="5"/>
      <c r="E99" s="5"/>
      <c r="F99" s="5"/>
      <c r="G99" s="5"/>
    </row>
    <row r="100" spans="1:19" ht="13.5" thickBot="1" x14ac:dyDescent="0.25">
      <c r="A100" s="5"/>
      <c r="B100" s="5"/>
      <c r="C100" s="5"/>
      <c r="D100" s="5"/>
      <c r="E100" s="5"/>
      <c r="F100" s="5"/>
      <c r="G100" s="5"/>
    </row>
    <row r="101" spans="1:19" s="2" customFormat="1" ht="16.5" customHeight="1" thickBot="1" x14ac:dyDescent="0.25">
      <c r="A101" s="1022"/>
      <c r="B101" s="1018" t="s">
        <v>6</v>
      </c>
      <c r="C101" s="1019"/>
      <c r="D101" s="1020"/>
      <c r="E101" s="1018" t="s">
        <v>7</v>
      </c>
      <c r="F101" s="1019"/>
      <c r="G101" s="1020"/>
      <c r="H101" s="1018" t="s">
        <v>9</v>
      </c>
      <c r="I101" s="1019"/>
      <c r="J101" s="1020"/>
      <c r="K101" s="1018" t="s">
        <v>8</v>
      </c>
      <c r="L101" s="1019"/>
      <c r="M101" s="1020"/>
      <c r="N101" s="1018" t="s">
        <v>117</v>
      </c>
      <c r="O101" s="1019"/>
      <c r="P101" s="1020"/>
      <c r="Q101" s="1018" t="s">
        <v>118</v>
      </c>
      <c r="R101" s="1019"/>
      <c r="S101" s="1020"/>
    </row>
    <row r="102" spans="1:19" s="2" customFormat="1" ht="16.5" thickBot="1" x14ac:dyDescent="0.3">
      <c r="A102" s="1023"/>
      <c r="B102" s="238">
        <v>2020</v>
      </c>
      <c r="C102" s="238">
        <v>2021</v>
      </c>
      <c r="D102" s="238">
        <v>2022</v>
      </c>
      <c r="E102" s="238">
        <v>2020</v>
      </c>
      <c r="F102" s="238">
        <v>2021</v>
      </c>
      <c r="G102" s="238">
        <v>2022</v>
      </c>
      <c r="H102" s="238">
        <v>2020</v>
      </c>
      <c r="I102" s="238">
        <v>2021</v>
      </c>
      <c r="J102" s="238">
        <v>2022</v>
      </c>
      <c r="K102" s="238">
        <v>2020</v>
      </c>
      <c r="L102" s="238">
        <v>2021</v>
      </c>
      <c r="M102" s="238">
        <v>2022</v>
      </c>
      <c r="N102" s="238">
        <v>2020</v>
      </c>
      <c r="O102" s="238">
        <v>2021</v>
      </c>
      <c r="P102" s="238">
        <v>2022</v>
      </c>
      <c r="Q102" s="238">
        <v>2020</v>
      </c>
      <c r="R102" s="238">
        <v>2021</v>
      </c>
      <c r="S102" s="238">
        <v>2022</v>
      </c>
    </row>
    <row r="103" spans="1:19" s="2" customFormat="1" ht="16.5" x14ac:dyDescent="0.25">
      <c r="A103" s="239" t="s">
        <v>10</v>
      </c>
      <c r="B103" s="240">
        <v>6048.65</v>
      </c>
      <c r="C103" s="240">
        <v>7970.5</v>
      </c>
      <c r="D103" s="240">
        <v>9774.52</v>
      </c>
      <c r="E103" s="240">
        <v>13549.43</v>
      </c>
      <c r="F103" s="240">
        <v>17847.599999999999</v>
      </c>
      <c r="G103" s="240">
        <v>22319.38</v>
      </c>
      <c r="H103" s="240">
        <v>987.36</v>
      </c>
      <c r="I103" s="240">
        <v>1090.95</v>
      </c>
      <c r="J103" s="240">
        <v>995.5</v>
      </c>
      <c r="K103" s="240">
        <v>2240.1799999999998</v>
      </c>
      <c r="L103" s="240">
        <v>2378.1</v>
      </c>
      <c r="M103" s="240">
        <v>2033.75</v>
      </c>
      <c r="N103" s="240">
        <v>1560.67</v>
      </c>
      <c r="O103" s="240">
        <v>1866.9849999999999</v>
      </c>
      <c r="P103" s="240">
        <v>1816.77</v>
      </c>
      <c r="Q103" s="240">
        <v>17.97</v>
      </c>
      <c r="R103" s="240">
        <v>25.896750000000004</v>
      </c>
      <c r="S103" s="240">
        <v>23.13</v>
      </c>
    </row>
    <row r="104" spans="1:19" s="2" customFormat="1" ht="16.5" x14ac:dyDescent="0.25">
      <c r="A104" s="241" t="s">
        <v>11</v>
      </c>
      <c r="B104" s="242">
        <v>5685.88</v>
      </c>
      <c r="C104" s="242">
        <v>8460.25</v>
      </c>
      <c r="D104" s="242">
        <v>9939.98</v>
      </c>
      <c r="E104" s="242">
        <v>12739.5</v>
      </c>
      <c r="F104" s="242">
        <v>18568.05</v>
      </c>
      <c r="G104" s="242">
        <v>24172.5</v>
      </c>
      <c r="H104" s="242">
        <v>961.1</v>
      </c>
      <c r="I104" s="242">
        <v>1206.7</v>
      </c>
      <c r="J104" s="242">
        <v>1049.4000000000001</v>
      </c>
      <c r="K104" s="242">
        <v>2524.6999999999998</v>
      </c>
      <c r="L104" s="242">
        <v>2345.9499999999998</v>
      </c>
      <c r="M104" s="242">
        <v>2350.1</v>
      </c>
      <c r="N104" s="242">
        <v>1597.1</v>
      </c>
      <c r="O104" s="242">
        <v>1808.175</v>
      </c>
      <c r="P104" s="242">
        <v>1856.3</v>
      </c>
      <c r="Q104" s="242">
        <v>17.920000000000002</v>
      </c>
      <c r="R104" s="242">
        <v>27.350999999999992</v>
      </c>
      <c r="S104" s="242">
        <v>23.5</v>
      </c>
    </row>
    <row r="105" spans="1:19" s="2" customFormat="1" ht="16.5" x14ac:dyDescent="0.25">
      <c r="A105" s="241" t="s">
        <v>12</v>
      </c>
      <c r="B105" s="242">
        <v>5178.3999999999996</v>
      </c>
      <c r="C105" s="242">
        <v>9004.98</v>
      </c>
      <c r="D105" s="242">
        <v>10236.69</v>
      </c>
      <c r="E105" s="242">
        <v>11870.4</v>
      </c>
      <c r="F105" s="242">
        <v>16460.740000000002</v>
      </c>
      <c r="G105" s="242">
        <v>31840.22</v>
      </c>
      <c r="H105" s="242">
        <v>759</v>
      </c>
      <c r="I105" s="242">
        <v>1181</v>
      </c>
      <c r="J105" s="242">
        <v>1043.26</v>
      </c>
      <c r="K105" s="242">
        <v>2108.9</v>
      </c>
      <c r="L105" s="242">
        <v>2480.2600000000002</v>
      </c>
      <c r="M105" s="242">
        <v>2582.7800000000002</v>
      </c>
      <c r="N105" s="242">
        <v>1591.9</v>
      </c>
      <c r="O105" s="242">
        <v>1718.23</v>
      </c>
      <c r="P105" s="242">
        <v>1947.83</v>
      </c>
      <c r="Q105" s="242">
        <v>14.9</v>
      </c>
      <c r="R105" s="242">
        <v>25.61</v>
      </c>
      <c r="S105" s="242">
        <v>25.24</v>
      </c>
    </row>
    <row r="106" spans="1:19" s="2" customFormat="1" ht="16.5" x14ac:dyDescent="0.25">
      <c r="A106" s="241" t="s">
        <v>13</v>
      </c>
      <c r="B106" s="242">
        <v>5048.25</v>
      </c>
      <c r="C106" s="242">
        <v>9335.5499999999993</v>
      </c>
      <c r="D106" s="242">
        <v>10182.33</v>
      </c>
      <c r="E106" s="242">
        <v>11753.2</v>
      </c>
      <c r="F106" s="242">
        <v>16480.7</v>
      </c>
      <c r="G106" s="242">
        <v>33287.24</v>
      </c>
      <c r="H106" s="242">
        <v>754.3</v>
      </c>
      <c r="I106" s="242">
        <v>1209.05</v>
      </c>
      <c r="J106" s="242">
        <v>962.32</v>
      </c>
      <c r="K106" s="242">
        <v>2073.15</v>
      </c>
      <c r="L106" s="242">
        <v>2782.85</v>
      </c>
      <c r="M106" s="242">
        <v>2325.37</v>
      </c>
      <c r="N106" s="242">
        <v>1682.93</v>
      </c>
      <c r="O106" s="242">
        <v>1761.6775000000002</v>
      </c>
      <c r="P106" s="242">
        <v>1933.9</v>
      </c>
      <c r="Q106" s="242">
        <v>15.03</v>
      </c>
      <c r="R106" s="242">
        <v>25.640250000000002</v>
      </c>
      <c r="S106" s="242">
        <v>24.54</v>
      </c>
    </row>
    <row r="107" spans="1:19" s="2" customFormat="1" ht="16.5" x14ac:dyDescent="0.25">
      <c r="A107" s="241" t="s">
        <v>14</v>
      </c>
      <c r="B107" s="242">
        <v>5233.8178947368415</v>
      </c>
      <c r="C107" s="242">
        <v>10183.969999999999</v>
      </c>
      <c r="D107" s="242"/>
      <c r="E107" s="242">
        <v>12135.317894736843</v>
      </c>
      <c r="F107" s="242">
        <v>17605.740000000002</v>
      </c>
      <c r="G107" s="242"/>
      <c r="H107" s="242">
        <v>799</v>
      </c>
      <c r="I107" s="242">
        <v>1214</v>
      </c>
      <c r="J107" s="242"/>
      <c r="K107" s="242">
        <v>1910.4375</v>
      </c>
      <c r="L107" s="242">
        <v>2870.37</v>
      </c>
      <c r="M107" s="242"/>
      <c r="N107" s="242">
        <v>1719.7593750000001</v>
      </c>
      <c r="O107" s="242">
        <v>1853.22</v>
      </c>
      <c r="P107" s="242"/>
      <c r="Q107" s="242">
        <v>16.493124999999999</v>
      </c>
      <c r="R107" s="242">
        <v>27.46</v>
      </c>
      <c r="S107" s="242"/>
    </row>
    <row r="108" spans="1:19" s="2" customFormat="1" ht="16.5" x14ac:dyDescent="0.25">
      <c r="A108" s="241" t="s">
        <v>15</v>
      </c>
      <c r="B108" s="242">
        <v>5742.3881818181817</v>
      </c>
      <c r="C108" s="242">
        <v>9612.43</v>
      </c>
      <c r="D108" s="242"/>
      <c r="E108" s="242">
        <v>12703.27</v>
      </c>
      <c r="F108" s="242">
        <v>17943.23</v>
      </c>
      <c r="G108" s="242"/>
      <c r="H108" s="242">
        <v>820.77272727272725</v>
      </c>
      <c r="I108" s="242">
        <v>1125.6199999999999</v>
      </c>
      <c r="J108" s="242"/>
      <c r="K108" s="242">
        <v>1920.9545454545455</v>
      </c>
      <c r="L108" s="242">
        <v>2721.23</v>
      </c>
      <c r="M108" s="242"/>
      <c r="N108" s="242">
        <v>1732.2181818181816</v>
      </c>
      <c r="O108" s="242">
        <v>1837.4</v>
      </c>
      <c r="P108" s="242"/>
      <c r="Q108" s="242">
        <v>17.71977272727273</v>
      </c>
      <c r="R108" s="242">
        <v>26.9816</v>
      </c>
      <c r="S108" s="242"/>
    </row>
    <row r="109" spans="1:19" s="2" customFormat="1" ht="16.5" x14ac:dyDescent="0.25">
      <c r="A109" s="241" t="s">
        <v>71</v>
      </c>
      <c r="B109" s="242">
        <v>6353.7604347826091</v>
      </c>
      <c r="C109" s="242">
        <v>9433.59</v>
      </c>
      <c r="D109" s="242"/>
      <c r="E109" s="242">
        <v>13341.348913043479</v>
      </c>
      <c r="F109" s="242">
        <v>18817.05</v>
      </c>
      <c r="G109" s="242"/>
      <c r="H109" s="242">
        <v>862.17391304347825</v>
      </c>
      <c r="I109" s="242">
        <v>1087.25</v>
      </c>
      <c r="J109" s="242"/>
      <c r="K109" s="242">
        <v>2040.391304347826</v>
      </c>
      <c r="L109" s="242">
        <v>2733.64</v>
      </c>
      <c r="M109" s="242"/>
      <c r="N109" s="242">
        <v>1843.3130434782611</v>
      </c>
      <c r="O109" s="242">
        <v>1807.09</v>
      </c>
      <c r="P109" s="242"/>
      <c r="Q109" s="242">
        <v>20.405000000000005</v>
      </c>
      <c r="R109" s="242">
        <v>25.75</v>
      </c>
      <c r="S109" s="242"/>
    </row>
    <row r="110" spans="1:19" s="2" customFormat="1" ht="16.5" x14ac:dyDescent="0.25">
      <c r="A110" s="196" t="s">
        <v>75</v>
      </c>
      <c r="B110" s="242">
        <v>6496.7</v>
      </c>
      <c r="C110" s="242">
        <v>9357.19</v>
      </c>
      <c r="D110" s="242"/>
      <c r="E110" s="242">
        <v>14486.85</v>
      </c>
      <c r="F110" s="242">
        <v>19160.43</v>
      </c>
      <c r="G110" s="242"/>
      <c r="H110" s="242">
        <v>936.7</v>
      </c>
      <c r="I110" s="242">
        <v>1009.15</v>
      </c>
      <c r="J110" s="242"/>
      <c r="K110" s="242">
        <v>2168.5500000000002</v>
      </c>
      <c r="L110" s="242">
        <v>2537.9</v>
      </c>
      <c r="M110" s="242"/>
      <c r="N110" s="242">
        <v>1968.5649999999994</v>
      </c>
      <c r="O110" s="242">
        <v>1783.97</v>
      </c>
      <c r="P110" s="242"/>
      <c r="Q110" s="242">
        <v>26.892500000000002</v>
      </c>
      <c r="R110" s="242">
        <v>24.05</v>
      </c>
      <c r="S110" s="242"/>
    </row>
    <row r="111" spans="1:19" s="2" customFormat="1" ht="16.5" x14ac:dyDescent="0.25">
      <c r="A111" s="196" t="s">
        <v>81</v>
      </c>
      <c r="B111" s="242">
        <v>6712.4095454545504</v>
      </c>
      <c r="C111" s="242">
        <v>9323.69</v>
      </c>
      <c r="D111" s="242"/>
      <c r="E111" s="242">
        <v>14866.271363636401</v>
      </c>
      <c r="F111" s="242">
        <v>19393.86</v>
      </c>
      <c r="G111" s="242"/>
      <c r="H111" s="242">
        <v>907.18181818181813</v>
      </c>
      <c r="I111" s="242">
        <v>975.18</v>
      </c>
      <c r="J111" s="242"/>
      <c r="K111" s="242">
        <v>2299.6363636363635</v>
      </c>
      <c r="L111" s="242">
        <v>2112.1799999999998</v>
      </c>
      <c r="M111" s="242"/>
      <c r="N111" s="242">
        <v>1922.21363636364</v>
      </c>
      <c r="O111" s="242">
        <v>1777.25</v>
      </c>
      <c r="P111" s="242"/>
      <c r="Q111" s="242">
        <v>25.886136363636368</v>
      </c>
      <c r="R111" s="242">
        <v>23.31</v>
      </c>
      <c r="S111" s="242"/>
    </row>
    <row r="112" spans="1:19" s="2" customFormat="1" ht="16.5" x14ac:dyDescent="0.25">
      <c r="A112" s="196" t="s">
        <v>84</v>
      </c>
      <c r="B112" s="242">
        <v>6702.7713636363642</v>
      </c>
      <c r="C112" s="242">
        <v>9777.43</v>
      </c>
      <c r="D112" s="242"/>
      <c r="E112" s="242">
        <v>15219.361818181818</v>
      </c>
      <c r="F112" s="242">
        <v>19416.189999999999</v>
      </c>
      <c r="G112" s="242"/>
      <c r="H112" s="242">
        <v>876.27272727272725</v>
      </c>
      <c r="I112" s="242">
        <v>1015.44</v>
      </c>
      <c r="J112" s="242"/>
      <c r="K112" s="242">
        <v>2345.181818181818</v>
      </c>
      <c r="L112" s="242">
        <v>2008.86</v>
      </c>
      <c r="M112" s="242"/>
      <c r="N112" s="242">
        <v>1900.2749999999999</v>
      </c>
      <c r="O112" s="242">
        <v>1776.85</v>
      </c>
      <c r="P112" s="242"/>
      <c r="Q112" s="242">
        <v>24.246136363636364</v>
      </c>
      <c r="R112" s="242">
        <v>23.3</v>
      </c>
      <c r="S112" s="242"/>
    </row>
    <row r="113" spans="1:19" s="2" customFormat="1" ht="16.5" x14ac:dyDescent="0.25">
      <c r="A113" s="196" t="s">
        <v>88</v>
      </c>
      <c r="B113" s="242">
        <v>7063.4292857142864</v>
      </c>
      <c r="C113" s="242">
        <v>9764.59</v>
      </c>
      <c r="D113" s="242"/>
      <c r="E113" s="242">
        <v>15796.048809523809</v>
      </c>
      <c r="F113" s="242">
        <v>19957.95</v>
      </c>
      <c r="G113" s="242"/>
      <c r="H113" s="242">
        <v>913.76190476190482</v>
      </c>
      <c r="I113" s="242">
        <v>1035.77</v>
      </c>
      <c r="J113" s="242"/>
      <c r="K113" s="242">
        <v>2353.2380952380954</v>
      </c>
      <c r="L113" s="242">
        <v>2006.77</v>
      </c>
      <c r="M113" s="242"/>
      <c r="N113" s="242">
        <v>1863.4928571428575</v>
      </c>
      <c r="O113" s="242">
        <v>1820.23</v>
      </c>
      <c r="P113" s="242"/>
      <c r="Q113" s="242">
        <v>24.043333333333333</v>
      </c>
      <c r="R113" s="242">
        <v>24.2</v>
      </c>
      <c r="S113" s="242"/>
    </row>
    <row r="114" spans="1:19" s="2" customFormat="1" ht="17.25" thickBot="1" x14ac:dyDescent="0.3">
      <c r="A114" s="243" t="s">
        <v>89</v>
      </c>
      <c r="B114" s="244">
        <v>7755.2390476190476</v>
      </c>
      <c r="C114" s="244">
        <v>9549.1</v>
      </c>
      <c r="D114" s="244"/>
      <c r="E114" s="244">
        <v>16807.048809523811</v>
      </c>
      <c r="F114" s="244">
        <v>20064.8</v>
      </c>
      <c r="G114" s="244"/>
      <c r="H114" s="244">
        <v>1028</v>
      </c>
      <c r="I114" s="244">
        <v>943.6</v>
      </c>
      <c r="J114" s="244"/>
      <c r="K114" s="244">
        <v>2345.4285714285716</v>
      </c>
      <c r="L114" s="244">
        <v>1794.5</v>
      </c>
      <c r="M114" s="244"/>
      <c r="N114" s="244">
        <v>1859.0523809523809</v>
      </c>
      <c r="O114" s="244">
        <v>1786.7</v>
      </c>
      <c r="P114" s="244"/>
      <c r="Q114" s="244">
        <v>24.744523809523805</v>
      </c>
      <c r="R114" s="244">
        <v>22.5</v>
      </c>
      <c r="S114" s="244"/>
    </row>
    <row r="115" spans="1:19" s="1" customFormat="1" x14ac:dyDescent="0.2">
      <c r="A115" s="245" t="s">
        <v>552</v>
      </c>
      <c r="B115" s="246">
        <f t="shared" ref="B115:C115" si="17">AVERAGE(B103:B114)</f>
        <v>6168.4746461468239</v>
      </c>
      <c r="C115" s="246">
        <f t="shared" si="17"/>
        <v>9314.4391666666688</v>
      </c>
      <c r="D115" s="246">
        <f>AVERAGE(D103:D114)</f>
        <v>10033.380000000001</v>
      </c>
      <c r="E115" s="246">
        <f t="shared" ref="E115:S115" si="18">AVERAGE(E103:E114)</f>
        <v>13772.337300720515</v>
      </c>
      <c r="F115" s="246">
        <f t="shared" si="18"/>
        <v>18476.361666666668</v>
      </c>
      <c r="G115" s="246">
        <f t="shared" si="18"/>
        <v>27904.834999999999</v>
      </c>
      <c r="H115" s="246">
        <f t="shared" si="18"/>
        <v>883.8019242110546</v>
      </c>
      <c r="I115" s="246">
        <f t="shared" si="18"/>
        <v>1091.1425000000002</v>
      </c>
      <c r="J115" s="246">
        <f t="shared" si="18"/>
        <v>1012.62</v>
      </c>
      <c r="K115" s="246">
        <f t="shared" si="18"/>
        <v>2194.2290165239351</v>
      </c>
      <c r="L115" s="246">
        <f t="shared" si="18"/>
        <v>2397.7175000000002</v>
      </c>
      <c r="M115" s="246">
        <f t="shared" si="18"/>
        <v>2323</v>
      </c>
      <c r="N115" s="246">
        <f t="shared" si="18"/>
        <v>1770.1241228962765</v>
      </c>
      <c r="O115" s="246">
        <f t="shared" si="18"/>
        <v>1799.8147916666665</v>
      </c>
      <c r="P115" s="246">
        <f t="shared" si="18"/>
        <v>1888.6999999999998</v>
      </c>
      <c r="Q115" s="246">
        <f t="shared" si="18"/>
        <v>20.520877299783546</v>
      </c>
      <c r="R115" s="246">
        <f t="shared" si="18"/>
        <v>25.1708</v>
      </c>
      <c r="S115" s="246">
        <f t="shared" si="18"/>
        <v>24.102499999999999</v>
      </c>
    </row>
    <row r="116" spans="1:19" x14ac:dyDescent="0.2">
      <c r="A116" s="5"/>
      <c r="B116" s="5"/>
      <c r="C116" s="5"/>
      <c r="D116" s="5"/>
      <c r="E116" s="5"/>
      <c r="F116" s="5"/>
      <c r="G116" s="5"/>
    </row>
    <row r="117" spans="1:19" x14ac:dyDescent="0.2">
      <c r="A117" s="5"/>
      <c r="B117" s="5"/>
      <c r="C117" s="5"/>
      <c r="D117" s="5"/>
      <c r="E117" s="5"/>
      <c r="F117" s="5"/>
      <c r="G117" s="5"/>
    </row>
    <row r="118" spans="1:19" x14ac:dyDescent="0.2">
      <c r="A118" s="5"/>
      <c r="B118" s="5"/>
      <c r="C118" s="5"/>
      <c r="D118" s="5"/>
      <c r="E118" s="5"/>
      <c r="F118" s="5"/>
      <c r="G118" s="5"/>
    </row>
    <row r="119" spans="1:19" x14ac:dyDescent="0.2">
      <c r="A119" s="5"/>
      <c r="B119" s="5"/>
      <c r="C119" s="5"/>
      <c r="D119" s="5"/>
      <c r="E119" s="5"/>
      <c r="F119" s="5"/>
      <c r="G119" s="5"/>
    </row>
    <row r="120" spans="1:19" x14ac:dyDescent="0.2">
      <c r="A120" s="5"/>
      <c r="B120" s="5"/>
      <c r="C120" s="5"/>
      <c r="D120" s="5"/>
      <c r="E120" s="5"/>
      <c r="F120" s="5"/>
      <c r="G120" s="5"/>
    </row>
    <row r="121" spans="1:19" x14ac:dyDescent="0.2">
      <c r="A121" s="5"/>
      <c r="B121" s="5"/>
      <c r="C121" s="5"/>
      <c r="D121" s="5"/>
      <c r="E121" s="5"/>
      <c r="F121" s="5"/>
      <c r="G121" s="5"/>
    </row>
    <row r="122" spans="1:19" x14ac:dyDescent="0.2">
      <c r="A122" s="5"/>
      <c r="B122" s="5"/>
      <c r="C122" s="5"/>
      <c r="D122" s="5"/>
      <c r="E122" s="5"/>
      <c r="F122" s="5"/>
      <c r="G122" s="5"/>
    </row>
    <row r="123" spans="1:19" x14ac:dyDescent="0.2">
      <c r="A123" s="5"/>
      <c r="B123" s="5"/>
      <c r="C123" s="5"/>
      <c r="D123" s="5"/>
      <c r="E123" s="5"/>
      <c r="F123" s="5"/>
      <c r="G123" s="5"/>
    </row>
    <row r="124" spans="1:19" x14ac:dyDescent="0.2">
      <c r="A124" s="5"/>
      <c r="B124" s="5"/>
      <c r="C124" s="5"/>
      <c r="D124" s="5"/>
      <c r="E124" s="5"/>
      <c r="F124" s="5"/>
      <c r="G124" s="5"/>
    </row>
    <row r="125" spans="1:19" x14ac:dyDescent="0.2">
      <c r="A125" s="5"/>
      <c r="B125" s="5"/>
      <c r="C125" s="5"/>
      <c r="D125" s="5"/>
      <c r="E125" s="5"/>
      <c r="F125" s="5"/>
      <c r="G125" s="5"/>
    </row>
    <row r="126" spans="1:19" x14ac:dyDescent="0.2">
      <c r="A126" s="5"/>
      <c r="B126" s="5"/>
      <c r="C126" s="5"/>
      <c r="D126" s="5"/>
      <c r="E126" s="5"/>
      <c r="F126" s="5"/>
      <c r="G126" s="5"/>
    </row>
    <row r="127" spans="1:19" x14ac:dyDescent="0.2">
      <c r="A127" s="5"/>
      <c r="B127" s="5"/>
      <c r="C127" s="5"/>
      <c r="D127" s="5"/>
      <c r="E127" s="5"/>
      <c r="F127" s="5"/>
      <c r="G127" s="5"/>
    </row>
    <row r="128" spans="1:19" x14ac:dyDescent="0.2">
      <c r="A128" s="5"/>
      <c r="B128" s="5"/>
      <c r="C128" s="5"/>
      <c r="D128" s="5"/>
      <c r="E128" s="5"/>
      <c r="F128" s="5"/>
      <c r="G128" s="5"/>
    </row>
    <row r="129" spans="1:7" x14ac:dyDescent="0.2">
      <c r="A129" s="5"/>
      <c r="B129" s="5"/>
      <c r="C129" s="5"/>
      <c r="D129" s="5"/>
      <c r="E129" s="5"/>
      <c r="F129" s="5"/>
      <c r="G129" s="5"/>
    </row>
    <row r="130" spans="1:7" x14ac:dyDescent="0.2">
      <c r="A130" s="5"/>
      <c r="B130" s="5"/>
      <c r="C130" s="5"/>
      <c r="D130" s="5"/>
      <c r="E130" s="5"/>
      <c r="F130" s="5"/>
      <c r="G130" s="5"/>
    </row>
  </sheetData>
  <autoFilter ref="A74:C82">
    <sortState ref="A75:C82">
      <sortCondition ref="B74:B82"/>
    </sortState>
  </autoFilter>
  <sortState ref="A74:C82">
    <sortCondition ref="B74:B82"/>
  </sortState>
  <mergeCells count="18">
    <mergeCell ref="A54:A55"/>
    <mergeCell ref="C54:C55"/>
    <mergeCell ref="A33:A34"/>
    <mergeCell ref="A43:A44"/>
    <mergeCell ref="B43:C43"/>
    <mergeCell ref="B33:C33"/>
    <mergeCell ref="Q101:S101"/>
    <mergeCell ref="N50:O50"/>
    <mergeCell ref="A101:A102"/>
    <mergeCell ref="B101:D101"/>
    <mergeCell ref="E101:G101"/>
    <mergeCell ref="J50:K50"/>
    <mergeCell ref="L50:M50"/>
    <mergeCell ref="N101:P101"/>
    <mergeCell ref="K101:M101"/>
    <mergeCell ref="H101:J101"/>
    <mergeCell ref="D54:E54"/>
    <mergeCell ref="F56:G56"/>
  </mergeCells>
  <phoneticPr fontId="0" type="noConversion"/>
  <pageMargins left="0.19685039370078741" right="0.19685039370078741" top="0.19685039370078741" bottom="0.19685039370078741" header="0.51181102362204722" footer="0.51181102362204722"/>
  <pageSetup paperSize="9" scale="60" fitToWidth="0" orientation="landscape" blackAndWhite="1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ER146"/>
  <sheetViews>
    <sheetView view="pageBreakPreview" topLeftCell="A90" zoomScale="71" zoomScaleNormal="69" zoomScaleSheetLayoutView="71" workbookViewId="0">
      <selection activeCell="Y85" sqref="Y85"/>
    </sheetView>
  </sheetViews>
  <sheetFormatPr defaultColWidth="4.5703125" defaultRowHeight="20.25" outlineLevelRow="1" x14ac:dyDescent="0.3"/>
  <cols>
    <col min="1" max="1" width="14.140625" style="617" customWidth="1"/>
    <col min="2" max="2" width="7" style="618" customWidth="1"/>
    <col min="3" max="3" width="7.5703125" style="618" customWidth="1"/>
    <col min="4" max="4" width="8.140625" style="618" customWidth="1"/>
    <col min="5" max="5" width="9" style="617" customWidth="1"/>
    <col min="6" max="6" width="8.7109375" style="617" customWidth="1"/>
    <col min="7" max="7" width="9" style="617" customWidth="1"/>
    <col min="8" max="8" width="8.7109375" style="617" customWidth="1"/>
    <col min="9" max="11" width="9" style="617" customWidth="1"/>
    <col min="12" max="12" width="9.85546875" style="617" customWidth="1"/>
    <col min="13" max="13" width="9.5703125" style="617" customWidth="1"/>
    <col min="14" max="14" width="9.42578125" style="617" customWidth="1"/>
    <col min="15" max="15" width="9.5703125" style="617" customWidth="1"/>
    <col min="16" max="16" width="9.140625" style="617" customWidth="1"/>
    <col min="17" max="17" width="9" style="617" customWidth="1"/>
    <col min="18" max="18" width="12" style="617" customWidth="1"/>
    <col min="19" max="19" width="4.42578125" style="617" customWidth="1"/>
    <col min="20" max="20" width="5" style="617" customWidth="1"/>
    <col min="21" max="21" width="9.140625" style="946" customWidth="1"/>
    <col min="22" max="23" width="4.28515625" style="617" customWidth="1"/>
    <col min="24" max="24" width="12.140625" style="617" customWidth="1"/>
    <col min="25" max="38" width="10.7109375" style="617" customWidth="1"/>
    <col min="39" max="202" width="4.28515625" style="617" customWidth="1"/>
    <col min="203" max="16384" width="4.5703125" style="617"/>
  </cols>
  <sheetData>
    <row r="1" spans="1:25" x14ac:dyDescent="0.3">
      <c r="A1" s="1159" t="s">
        <v>346</v>
      </c>
      <c r="B1" s="1159"/>
      <c r="C1" s="1159"/>
      <c r="D1" s="1159"/>
      <c r="E1" s="1159"/>
      <c r="F1" s="1159"/>
      <c r="G1" s="1159"/>
      <c r="H1" s="1159"/>
      <c r="I1" s="1159"/>
      <c r="J1" s="1159"/>
      <c r="K1" s="1159"/>
      <c r="L1" s="1159"/>
      <c r="M1" s="1159"/>
      <c r="N1" s="1159"/>
      <c r="O1" s="1159"/>
      <c r="P1" s="1159"/>
      <c r="Q1" s="1159"/>
      <c r="R1" s="1159"/>
      <c r="S1" s="1159"/>
      <c r="T1" s="1159"/>
    </row>
    <row r="2" spans="1:25" ht="9" customHeight="1" x14ac:dyDescent="0.3">
      <c r="A2" s="1227"/>
      <c r="B2" s="1227"/>
      <c r="C2" s="1227"/>
      <c r="D2" s="1227"/>
      <c r="E2" s="1227"/>
      <c r="F2" s="1227"/>
      <c r="G2" s="1227"/>
      <c r="H2" s="1227"/>
      <c r="I2" s="1227"/>
      <c r="J2" s="1227"/>
      <c r="K2" s="1227"/>
      <c r="L2" s="1227"/>
      <c r="M2" s="1227"/>
      <c r="N2" s="1227"/>
      <c r="O2" s="1227"/>
      <c r="P2" s="1227"/>
      <c r="Q2" s="1227"/>
      <c r="R2" s="1227"/>
      <c r="S2" s="1227"/>
      <c r="T2" s="1227"/>
    </row>
    <row r="3" spans="1:25" s="947" customFormat="1" ht="16.5" thickBot="1" x14ac:dyDescent="0.3">
      <c r="A3" s="1228" t="s">
        <v>228</v>
      </c>
      <c r="B3" s="1228"/>
      <c r="C3" s="1228"/>
      <c r="D3" s="1228"/>
      <c r="E3" s="1228"/>
      <c r="F3" s="1228"/>
      <c r="G3" s="1228"/>
      <c r="H3" s="1228"/>
      <c r="I3" s="1228"/>
      <c r="J3" s="1228"/>
      <c r="K3" s="1228"/>
      <c r="L3" s="1228"/>
      <c r="M3" s="1228"/>
      <c r="N3" s="1228"/>
      <c r="O3" s="1228"/>
      <c r="P3" s="1228"/>
      <c r="Q3" s="1228"/>
      <c r="R3" s="1228"/>
      <c r="S3" s="1228"/>
      <c r="T3" s="1228"/>
    </row>
    <row r="4" spans="1:25" s="947" customFormat="1" ht="16.5" thickBot="1" x14ac:dyDescent="0.3">
      <c r="A4" s="1197" t="s">
        <v>357</v>
      </c>
      <c r="B4" s="1198"/>
      <c r="C4" s="1199"/>
      <c r="D4" s="1206" t="s">
        <v>471</v>
      </c>
      <c r="E4" s="1207"/>
      <c r="F4" s="1207"/>
      <c r="G4" s="1207"/>
      <c r="H4" s="1207"/>
      <c r="I4" s="1207"/>
      <c r="J4" s="1207"/>
      <c r="K4" s="1207"/>
      <c r="L4" s="1207"/>
      <c r="M4" s="1207"/>
      <c r="N4" s="1207"/>
      <c r="O4" s="1207"/>
      <c r="P4" s="1207"/>
      <c r="Q4" s="1207"/>
      <c r="R4" s="1207"/>
      <c r="S4" s="1207"/>
      <c r="T4" s="1208"/>
    </row>
    <row r="5" spans="1:25" s="947" customFormat="1" ht="15.75" x14ac:dyDescent="0.25">
      <c r="A5" s="1200"/>
      <c r="B5" s="1201"/>
      <c r="C5" s="1202"/>
      <c r="D5" s="1197" t="s">
        <v>472</v>
      </c>
      <c r="E5" s="1198"/>
      <c r="F5" s="1198"/>
      <c r="G5" s="1199"/>
      <c r="H5" s="1229" t="s">
        <v>473</v>
      </c>
      <c r="I5" s="1230"/>
      <c r="J5" s="1230"/>
      <c r="K5" s="1230"/>
      <c r="L5" s="1230"/>
      <c r="M5" s="1230"/>
      <c r="N5" s="1230"/>
      <c r="O5" s="1230"/>
      <c r="P5" s="1230"/>
      <c r="Q5" s="1230"/>
      <c r="R5" s="1230"/>
      <c r="S5" s="1230"/>
      <c r="T5" s="1231"/>
    </row>
    <row r="6" spans="1:25" s="947" customFormat="1" ht="32.25" customHeight="1" thickBot="1" x14ac:dyDescent="0.3">
      <c r="A6" s="1203"/>
      <c r="B6" s="1204"/>
      <c r="C6" s="1205"/>
      <c r="D6" s="1203"/>
      <c r="E6" s="1204"/>
      <c r="F6" s="1204"/>
      <c r="G6" s="1205"/>
      <c r="H6" s="1218" t="s">
        <v>229</v>
      </c>
      <c r="I6" s="1219"/>
      <c r="J6" s="1219"/>
      <c r="K6" s="1219"/>
      <c r="L6" s="1232"/>
      <c r="M6" s="1220" t="s">
        <v>631</v>
      </c>
      <c r="N6" s="1219"/>
      <c r="O6" s="1219"/>
      <c r="P6" s="1232"/>
      <c r="Q6" s="1221" t="s">
        <v>353</v>
      </c>
      <c r="R6" s="1233"/>
      <c r="S6" s="1233"/>
      <c r="T6" s="1234"/>
    </row>
    <row r="7" spans="1:25" s="947" customFormat="1" ht="16.5" hidden="1" outlineLevel="1" thickBot="1" x14ac:dyDescent="0.3">
      <c r="A7" s="1189" t="s">
        <v>574</v>
      </c>
      <c r="B7" s="1190"/>
      <c r="C7" s="1191"/>
      <c r="D7" s="1192">
        <v>74.056264516129033</v>
      </c>
      <c r="E7" s="1193"/>
      <c r="F7" s="1193"/>
      <c r="G7" s="1194"/>
      <c r="H7" s="1186" t="s">
        <v>646</v>
      </c>
      <c r="I7" s="1185"/>
      <c r="J7" s="1185"/>
      <c r="K7" s="1185"/>
      <c r="L7" s="1187"/>
      <c r="M7" s="1184" t="s">
        <v>641</v>
      </c>
      <c r="N7" s="1185"/>
      <c r="O7" s="1185"/>
      <c r="P7" s="1187"/>
      <c r="Q7" s="1184" t="s">
        <v>643</v>
      </c>
      <c r="R7" s="1185"/>
      <c r="S7" s="1185"/>
      <c r="T7" s="1188"/>
    </row>
    <row r="8" spans="1:25" s="947" customFormat="1" ht="16.5" hidden="1" outlineLevel="1" thickBot="1" x14ac:dyDescent="0.3">
      <c r="A8" s="1189" t="s">
        <v>573</v>
      </c>
      <c r="B8" s="1190"/>
      <c r="C8" s="1191"/>
      <c r="D8" s="1192">
        <v>72.124688709677415</v>
      </c>
      <c r="E8" s="1193"/>
      <c r="F8" s="1193"/>
      <c r="G8" s="1194"/>
      <c r="H8" s="1186"/>
      <c r="I8" s="1185"/>
      <c r="J8" s="1185"/>
      <c r="K8" s="1185"/>
      <c r="L8" s="1185"/>
      <c r="M8" s="1185"/>
      <c r="N8" s="1185"/>
      <c r="O8" s="1185"/>
      <c r="P8" s="1185"/>
      <c r="Q8" s="1185"/>
      <c r="R8" s="1185"/>
      <c r="S8" s="1185"/>
      <c r="T8" s="1188"/>
      <c r="U8" s="948"/>
    </row>
    <row r="9" spans="1:25" s="947" customFormat="1" ht="16.5" hidden="1" outlineLevel="1" thickBot="1" x14ac:dyDescent="0.3">
      <c r="A9" s="1189" t="s">
        <v>649</v>
      </c>
      <c r="B9" s="1190"/>
      <c r="C9" s="1191"/>
      <c r="D9" s="1192">
        <v>74.23</v>
      </c>
      <c r="E9" s="1193"/>
      <c r="F9" s="1193"/>
      <c r="G9" s="1194"/>
      <c r="H9" s="1186" t="s">
        <v>664</v>
      </c>
      <c r="I9" s="1185"/>
      <c r="J9" s="1185"/>
      <c r="K9" s="1185"/>
      <c r="L9" s="1187"/>
      <c r="M9" s="1184" t="s">
        <v>666</v>
      </c>
      <c r="N9" s="1185"/>
      <c r="O9" s="1185"/>
      <c r="P9" s="1187"/>
      <c r="Q9" s="1184" t="s">
        <v>676</v>
      </c>
      <c r="R9" s="1185"/>
      <c r="S9" s="1185"/>
      <c r="T9" s="1188"/>
    </row>
    <row r="10" spans="1:25" s="947" customFormat="1" ht="16.5" hidden="1" outlineLevel="1" thickBot="1" x14ac:dyDescent="0.3">
      <c r="A10" s="1189" t="s">
        <v>662</v>
      </c>
      <c r="B10" s="1190"/>
      <c r="C10" s="1191"/>
      <c r="D10" s="1192">
        <v>74.38415714285712</v>
      </c>
      <c r="E10" s="1193"/>
      <c r="F10" s="1193"/>
      <c r="G10" s="1194"/>
      <c r="H10" s="1186" t="s">
        <v>682</v>
      </c>
      <c r="I10" s="1185"/>
      <c r="J10" s="1185"/>
      <c r="K10" s="1185"/>
      <c r="L10" s="1187"/>
      <c r="M10" s="1184" t="s">
        <v>678</v>
      </c>
      <c r="N10" s="1185"/>
      <c r="O10" s="1185"/>
      <c r="P10" s="1187"/>
      <c r="Q10" s="1184" t="s">
        <v>680</v>
      </c>
      <c r="R10" s="1185"/>
      <c r="S10" s="1185"/>
      <c r="T10" s="1188"/>
    </row>
    <row r="11" spans="1:25" s="947" customFormat="1" ht="16.5" hidden="1" outlineLevel="1" thickBot="1" x14ac:dyDescent="0.3">
      <c r="A11" s="1189" t="s">
        <v>661</v>
      </c>
      <c r="B11" s="1190"/>
      <c r="C11" s="1191"/>
      <c r="D11" s="1192">
        <v>74.42</v>
      </c>
      <c r="E11" s="1193"/>
      <c r="F11" s="1193"/>
      <c r="G11" s="1194"/>
      <c r="H11" s="1186" t="s">
        <v>703</v>
      </c>
      <c r="I11" s="1185"/>
      <c r="J11" s="1185"/>
      <c r="K11" s="1185"/>
      <c r="L11" s="1187"/>
      <c r="M11" s="1184" t="s">
        <v>687</v>
      </c>
      <c r="N11" s="1185"/>
      <c r="O11" s="1185"/>
      <c r="P11" s="1187"/>
      <c r="Q11" s="1184" t="s">
        <v>689</v>
      </c>
      <c r="R11" s="1185"/>
      <c r="S11" s="1185"/>
      <c r="T11" s="1188"/>
      <c r="X11" s="949"/>
      <c r="Y11" s="949"/>
    </row>
    <row r="12" spans="1:25" s="947" customFormat="1" ht="16.5" hidden="1" outlineLevel="1" thickBot="1" x14ac:dyDescent="0.3">
      <c r="A12" s="1189" t="s">
        <v>660</v>
      </c>
      <c r="B12" s="1190"/>
      <c r="C12" s="1191"/>
      <c r="D12" s="1192">
        <v>76.099999999999994</v>
      </c>
      <c r="E12" s="1193"/>
      <c r="F12" s="1193"/>
      <c r="G12" s="1194"/>
      <c r="H12" s="1186" t="s">
        <v>685</v>
      </c>
      <c r="I12" s="1185"/>
      <c r="J12" s="1185"/>
      <c r="K12" s="1185"/>
      <c r="L12" s="1187"/>
      <c r="M12" s="1184" t="s">
        <v>708</v>
      </c>
      <c r="N12" s="1185"/>
      <c r="O12" s="1185"/>
      <c r="P12" s="1187"/>
      <c r="Q12" s="1184" t="s">
        <v>705</v>
      </c>
      <c r="R12" s="1185"/>
      <c r="S12" s="1185"/>
      <c r="T12" s="1188"/>
    </row>
    <row r="13" spans="1:25" s="947" customFormat="1" ht="16.5" hidden="1" outlineLevel="1" thickBot="1" x14ac:dyDescent="0.3">
      <c r="A13" s="1189" t="s">
        <v>659</v>
      </c>
      <c r="B13" s="1190"/>
      <c r="C13" s="1191"/>
      <c r="D13" s="1192">
        <v>74.040000000000006</v>
      </c>
      <c r="E13" s="1193"/>
      <c r="F13" s="1193"/>
      <c r="G13" s="1194"/>
      <c r="H13" s="1186" t="s">
        <v>711</v>
      </c>
      <c r="I13" s="1185"/>
      <c r="J13" s="1185"/>
      <c r="K13" s="1185"/>
      <c r="L13" s="1187"/>
      <c r="M13" s="1184" t="s">
        <v>713</v>
      </c>
      <c r="N13" s="1185"/>
      <c r="O13" s="1185"/>
      <c r="P13" s="1187"/>
      <c r="Q13" s="1184" t="s">
        <v>715</v>
      </c>
      <c r="R13" s="1185"/>
      <c r="S13" s="1185"/>
      <c r="T13" s="1188"/>
    </row>
    <row r="14" spans="1:25" s="947" customFormat="1" ht="16.5" hidden="1" outlineLevel="1" thickBot="1" x14ac:dyDescent="0.3">
      <c r="A14" s="1189" t="s">
        <v>658</v>
      </c>
      <c r="B14" s="1190"/>
      <c r="C14" s="1191"/>
      <c r="D14" s="1192">
        <v>72.510000000000005</v>
      </c>
      <c r="E14" s="1193"/>
      <c r="F14" s="1193"/>
      <c r="G14" s="1194"/>
      <c r="H14" s="1186" t="s">
        <v>717</v>
      </c>
      <c r="I14" s="1185"/>
      <c r="J14" s="1185"/>
      <c r="K14" s="1185"/>
      <c r="L14" s="1187"/>
      <c r="M14" s="1184" t="s">
        <v>719</v>
      </c>
      <c r="N14" s="1185"/>
      <c r="O14" s="1185"/>
      <c r="P14" s="1187"/>
      <c r="Q14" s="1184" t="s">
        <v>721</v>
      </c>
      <c r="R14" s="1185"/>
      <c r="S14" s="1185"/>
      <c r="T14" s="1188"/>
    </row>
    <row r="15" spans="1:25" s="947" customFormat="1" ht="16.5" hidden="1" outlineLevel="1" thickBot="1" x14ac:dyDescent="0.3">
      <c r="A15" s="1189" t="s">
        <v>657</v>
      </c>
      <c r="B15" s="1190"/>
      <c r="C15" s="1191"/>
      <c r="D15" s="1192">
        <v>73.92</v>
      </c>
      <c r="E15" s="1193"/>
      <c r="F15" s="1193"/>
      <c r="G15" s="1194"/>
      <c r="H15" s="1235" t="s">
        <v>742</v>
      </c>
      <c r="I15" s="1236"/>
      <c r="J15" s="1236"/>
      <c r="K15" s="1236"/>
      <c r="L15" s="1237"/>
      <c r="M15" s="1184" t="s">
        <v>746</v>
      </c>
      <c r="N15" s="1185"/>
      <c r="O15" s="1185"/>
      <c r="P15" s="1187"/>
      <c r="Q15" s="1184" t="s">
        <v>744</v>
      </c>
      <c r="R15" s="1185"/>
      <c r="S15" s="1185"/>
      <c r="T15" s="1188"/>
      <c r="U15" s="948"/>
    </row>
    <row r="16" spans="1:25" s="947" customFormat="1" ht="16.5" hidden="1" outlineLevel="1" thickBot="1" x14ac:dyDescent="0.3">
      <c r="A16" s="1189" t="s">
        <v>656</v>
      </c>
      <c r="B16" s="1190"/>
      <c r="C16" s="1191"/>
      <c r="D16" s="1192">
        <v>73.59</v>
      </c>
      <c r="E16" s="1193"/>
      <c r="F16" s="1193"/>
      <c r="G16" s="1194"/>
      <c r="H16" s="1235" t="s">
        <v>742</v>
      </c>
      <c r="I16" s="1236"/>
      <c r="J16" s="1236"/>
      <c r="K16" s="1236"/>
      <c r="L16" s="1237"/>
      <c r="M16" s="1184" t="s">
        <v>750</v>
      </c>
      <c r="N16" s="1185"/>
      <c r="O16" s="1185"/>
      <c r="P16" s="1187"/>
      <c r="Q16" s="1184" t="s">
        <v>752</v>
      </c>
      <c r="R16" s="1185"/>
      <c r="S16" s="1185"/>
      <c r="T16" s="1188"/>
    </row>
    <row r="17" spans="1:36" s="947" customFormat="1" ht="16.5" hidden="1" customHeight="1" outlineLevel="1" thickBot="1" x14ac:dyDescent="0.3">
      <c r="A17" s="1189" t="s">
        <v>655</v>
      </c>
      <c r="B17" s="1190"/>
      <c r="C17" s="1191"/>
      <c r="D17" s="1192">
        <v>72.89</v>
      </c>
      <c r="E17" s="1193"/>
      <c r="F17" s="1193"/>
      <c r="G17" s="1194"/>
      <c r="H17" s="1235" t="s">
        <v>742</v>
      </c>
      <c r="I17" s="1236"/>
      <c r="J17" s="1236"/>
      <c r="K17" s="1236"/>
      <c r="L17" s="1237"/>
      <c r="M17" s="1184" t="s">
        <v>756</v>
      </c>
      <c r="N17" s="1185"/>
      <c r="O17" s="1185"/>
      <c r="P17" s="1187"/>
      <c r="Q17" s="1184" t="s">
        <v>758</v>
      </c>
      <c r="R17" s="1185"/>
      <c r="S17" s="1185"/>
      <c r="T17" s="1188"/>
    </row>
    <row r="18" spans="1:36" s="947" customFormat="1" ht="16.5" hidden="1" customHeight="1" outlineLevel="1" thickBot="1" x14ac:dyDescent="0.3">
      <c r="A18" s="1189" t="s">
        <v>654</v>
      </c>
      <c r="B18" s="1190"/>
      <c r="C18" s="1191"/>
      <c r="D18" s="1192">
        <v>71.5</v>
      </c>
      <c r="E18" s="1193"/>
      <c r="F18" s="1193"/>
      <c r="G18" s="1194"/>
      <c r="H18" s="1186" t="s">
        <v>768</v>
      </c>
      <c r="I18" s="1185"/>
      <c r="J18" s="1185"/>
      <c r="K18" s="1185"/>
      <c r="L18" s="1187"/>
      <c r="M18" s="1184" t="s">
        <v>772</v>
      </c>
      <c r="N18" s="1185"/>
      <c r="O18" s="1185"/>
      <c r="P18" s="1187"/>
      <c r="Q18" s="1184" t="s">
        <v>770</v>
      </c>
      <c r="R18" s="1185"/>
      <c r="S18" s="1185"/>
      <c r="T18" s="1188"/>
    </row>
    <row r="19" spans="1:36" s="947" customFormat="1" ht="16.5" hidden="1" outlineLevel="1" thickBot="1" x14ac:dyDescent="0.3">
      <c r="A19" s="1189" t="s">
        <v>653</v>
      </c>
      <c r="B19" s="1190"/>
      <c r="C19" s="1191"/>
      <c r="D19" s="1192">
        <v>72.599999999999994</v>
      </c>
      <c r="E19" s="1193"/>
      <c r="F19" s="1193"/>
      <c r="G19" s="1194"/>
      <c r="H19" s="1186" t="s">
        <v>776</v>
      </c>
      <c r="I19" s="1185"/>
      <c r="J19" s="1185"/>
      <c r="K19" s="1185"/>
      <c r="L19" s="1187"/>
      <c r="M19" s="1184" t="s">
        <v>778</v>
      </c>
      <c r="N19" s="1185"/>
      <c r="O19" s="1185"/>
      <c r="P19" s="1187"/>
      <c r="Q19" s="1184" t="s">
        <v>780</v>
      </c>
      <c r="R19" s="1185"/>
      <c r="S19" s="1185"/>
      <c r="T19" s="1188"/>
    </row>
    <row r="20" spans="1:36" s="947" customFormat="1" ht="16.5" customHeight="1" collapsed="1" thickBot="1" x14ac:dyDescent="0.3">
      <c r="A20" s="1189" t="s">
        <v>652</v>
      </c>
      <c r="B20" s="1190"/>
      <c r="C20" s="1191"/>
      <c r="D20" s="1192">
        <v>73.72</v>
      </c>
      <c r="E20" s="1193"/>
      <c r="F20" s="1193"/>
      <c r="G20" s="1194"/>
      <c r="H20" s="1186" t="s">
        <v>809</v>
      </c>
      <c r="I20" s="1185"/>
      <c r="J20" s="1185"/>
      <c r="K20" s="1185"/>
      <c r="L20" s="1187"/>
      <c r="M20" s="1184" t="s">
        <v>810</v>
      </c>
      <c r="N20" s="1185"/>
      <c r="O20" s="1185"/>
      <c r="P20" s="1187"/>
      <c r="Q20" s="1184" t="s">
        <v>811</v>
      </c>
      <c r="R20" s="1185"/>
      <c r="S20" s="1185"/>
      <c r="T20" s="1188"/>
    </row>
    <row r="21" spans="1:36" s="947" customFormat="1" ht="16.5" customHeight="1" thickBot="1" x14ac:dyDescent="0.3">
      <c r="A21" s="1238" t="s">
        <v>651</v>
      </c>
      <c r="B21" s="1239"/>
      <c r="C21" s="1240"/>
      <c r="D21" s="1241">
        <f>AVERAGE(D9:G20)</f>
        <v>73.658679761904764</v>
      </c>
      <c r="E21" s="1242"/>
      <c r="F21" s="1242"/>
      <c r="G21" s="1243"/>
      <c r="H21" s="1244"/>
      <c r="I21" s="1245"/>
      <c r="J21" s="1245"/>
      <c r="K21" s="1245"/>
      <c r="L21" s="1245"/>
      <c r="M21" s="1245"/>
      <c r="N21" s="1245"/>
      <c r="O21" s="1245"/>
      <c r="P21" s="1245"/>
      <c r="Q21" s="1245"/>
      <c r="R21" s="1245"/>
      <c r="S21" s="1245"/>
      <c r="T21" s="1246"/>
      <c r="U21" s="948"/>
    </row>
    <row r="22" spans="1:36" s="947" customFormat="1" ht="16.5" customHeight="1" thickBot="1" x14ac:dyDescent="0.3">
      <c r="A22" s="1189" t="s">
        <v>825</v>
      </c>
      <c r="B22" s="1190"/>
      <c r="C22" s="1191"/>
      <c r="D22" s="1192">
        <v>75.88</v>
      </c>
      <c r="E22" s="1193"/>
      <c r="F22" s="1193"/>
      <c r="G22" s="1194"/>
      <c r="H22" s="1186" t="s">
        <v>826</v>
      </c>
      <c r="I22" s="1185"/>
      <c r="J22" s="1185"/>
      <c r="K22" s="1185"/>
      <c r="L22" s="1187"/>
      <c r="M22" s="1184" t="s">
        <v>831</v>
      </c>
      <c r="N22" s="1185"/>
      <c r="O22" s="1185"/>
      <c r="P22" s="1187"/>
      <c r="Q22" s="1184" t="s">
        <v>829</v>
      </c>
      <c r="R22" s="1185"/>
      <c r="S22" s="1185"/>
      <c r="T22" s="1188"/>
      <c r="U22" s="948"/>
    </row>
    <row r="23" spans="1:36" s="947" customFormat="1" ht="16.5" customHeight="1" thickBot="1" x14ac:dyDescent="0.3">
      <c r="A23" s="1189" t="s">
        <v>837</v>
      </c>
      <c r="B23" s="1190"/>
      <c r="C23" s="1191"/>
      <c r="D23" s="1192">
        <v>77.400000000000006</v>
      </c>
      <c r="E23" s="1193"/>
      <c r="F23" s="1193"/>
      <c r="G23" s="1194"/>
      <c r="H23" s="1186" t="s">
        <v>839</v>
      </c>
      <c r="I23" s="1185"/>
      <c r="J23" s="1185"/>
      <c r="K23" s="1185"/>
      <c r="L23" s="1187"/>
      <c r="M23" s="1184" t="s">
        <v>841</v>
      </c>
      <c r="N23" s="1185"/>
      <c r="O23" s="1185"/>
      <c r="P23" s="1187"/>
      <c r="Q23" s="1184" t="s">
        <v>843</v>
      </c>
      <c r="R23" s="1185"/>
      <c r="S23" s="1185"/>
      <c r="T23" s="1188"/>
      <c r="U23" s="948"/>
    </row>
    <row r="24" spans="1:36" s="947" customFormat="1" ht="16.5" customHeight="1" thickBot="1" x14ac:dyDescent="0.3">
      <c r="A24" s="1189" t="s">
        <v>868</v>
      </c>
      <c r="B24" s="1190"/>
      <c r="C24" s="1191"/>
      <c r="D24" s="1192">
        <v>104.08</v>
      </c>
      <c r="E24" s="1193"/>
      <c r="F24" s="1193"/>
      <c r="G24" s="1194"/>
      <c r="H24" s="1186" t="s">
        <v>869</v>
      </c>
      <c r="I24" s="1185"/>
      <c r="J24" s="1185"/>
      <c r="K24" s="1185"/>
      <c r="L24" s="1187"/>
      <c r="M24" s="1184" t="s">
        <v>871</v>
      </c>
      <c r="N24" s="1185"/>
      <c r="O24" s="1185"/>
      <c r="P24" s="1187"/>
      <c r="Q24" s="1184" t="s">
        <v>873</v>
      </c>
      <c r="R24" s="1185"/>
      <c r="S24" s="1185"/>
      <c r="T24" s="1188"/>
      <c r="U24" s="948"/>
    </row>
    <row r="25" spans="1:36" s="947" customFormat="1" ht="16.5" customHeight="1" thickBot="1" x14ac:dyDescent="0.3">
      <c r="A25" s="1189" t="s">
        <v>912</v>
      </c>
      <c r="B25" s="1190"/>
      <c r="C25" s="1191"/>
      <c r="D25" s="1192">
        <v>77.91</v>
      </c>
      <c r="E25" s="1193"/>
      <c r="F25" s="1193"/>
      <c r="G25" s="1194"/>
      <c r="H25" s="1186" t="s">
        <v>913</v>
      </c>
      <c r="I25" s="1185"/>
      <c r="J25" s="1185"/>
      <c r="K25" s="1185"/>
      <c r="L25" s="1187"/>
      <c r="M25" s="1184" t="s">
        <v>915</v>
      </c>
      <c r="N25" s="1185"/>
      <c r="O25" s="1185"/>
      <c r="P25" s="1185"/>
      <c r="Q25" s="1184" t="s">
        <v>917</v>
      </c>
      <c r="R25" s="1185"/>
      <c r="S25" s="1185"/>
      <c r="T25" s="1188"/>
      <c r="U25" s="948"/>
    </row>
    <row r="26" spans="1:36" s="947" customFormat="1" ht="16.5" customHeight="1" thickBot="1" x14ac:dyDescent="0.3">
      <c r="A26" s="1189" t="s">
        <v>838</v>
      </c>
      <c r="B26" s="1190"/>
      <c r="C26" s="1191"/>
      <c r="D26" s="1192">
        <f>AVERAGE(D22:G25)</f>
        <v>83.817499999999995</v>
      </c>
      <c r="E26" s="1193"/>
      <c r="F26" s="1193"/>
      <c r="G26" s="1194"/>
      <c r="H26" s="1186"/>
      <c r="I26" s="1185"/>
      <c r="J26" s="1185"/>
      <c r="K26" s="1185"/>
      <c r="L26" s="1185"/>
      <c r="M26" s="1185"/>
      <c r="N26" s="1185"/>
      <c r="O26" s="1185"/>
      <c r="P26" s="1185"/>
      <c r="Q26" s="1185"/>
      <c r="R26" s="1185"/>
      <c r="S26" s="1185"/>
      <c r="T26" s="1188"/>
      <c r="U26" s="948"/>
    </row>
    <row r="27" spans="1:36" s="947" customFormat="1" ht="15.75" x14ac:dyDescent="0.25">
      <c r="A27" s="950"/>
      <c r="B27" s="950"/>
      <c r="C27" s="950"/>
      <c r="D27" s="951"/>
      <c r="E27" s="952"/>
      <c r="F27" s="952"/>
      <c r="G27" s="951"/>
      <c r="H27" s="873"/>
      <c r="I27" s="873"/>
      <c r="J27" s="873"/>
      <c r="K27" s="873"/>
      <c r="L27" s="873"/>
      <c r="M27" s="873"/>
      <c r="N27" s="873"/>
      <c r="O27" s="873"/>
      <c r="P27" s="873"/>
      <c r="Q27" s="873"/>
      <c r="R27" s="1195"/>
      <c r="S27" s="1195"/>
      <c r="T27" s="1195"/>
    </row>
    <row r="28" spans="1:36" s="947" customFormat="1" ht="16.5" thickBot="1" x14ac:dyDescent="0.3">
      <c r="A28" s="1196" t="s">
        <v>256</v>
      </c>
      <c r="B28" s="1196"/>
      <c r="C28" s="1196"/>
      <c r="D28" s="1196"/>
      <c r="E28" s="1196"/>
      <c r="F28" s="1196"/>
      <c r="G28" s="1196"/>
      <c r="H28" s="1196"/>
      <c r="I28" s="1196"/>
      <c r="J28" s="1196"/>
      <c r="K28" s="1196"/>
      <c r="L28" s="1196"/>
      <c r="M28" s="1196"/>
      <c r="N28" s="1196"/>
      <c r="O28" s="1196"/>
      <c r="P28" s="1196"/>
      <c r="Q28" s="1196"/>
      <c r="R28" s="1196"/>
      <c r="S28" s="1196"/>
      <c r="T28" s="1196"/>
    </row>
    <row r="29" spans="1:36" s="947" customFormat="1" ht="16.5" thickBot="1" x14ac:dyDescent="0.3">
      <c r="A29" s="1197" t="s">
        <v>357</v>
      </c>
      <c r="B29" s="1198"/>
      <c r="C29" s="1199"/>
      <c r="D29" s="1206" t="s">
        <v>471</v>
      </c>
      <c r="E29" s="1207"/>
      <c r="F29" s="1207"/>
      <c r="G29" s="1207"/>
      <c r="H29" s="1207"/>
      <c r="I29" s="1207"/>
      <c r="J29" s="1207"/>
      <c r="K29" s="1207"/>
      <c r="L29" s="1207"/>
      <c r="M29" s="1207"/>
      <c r="N29" s="1207"/>
      <c r="O29" s="1207"/>
      <c r="P29" s="1207"/>
      <c r="Q29" s="1207"/>
      <c r="R29" s="1207"/>
      <c r="S29" s="1207"/>
      <c r="T29" s="1208"/>
    </row>
    <row r="30" spans="1:36" s="947" customFormat="1" ht="15.75" x14ac:dyDescent="0.25">
      <c r="A30" s="1200"/>
      <c r="B30" s="1201"/>
      <c r="C30" s="1202"/>
      <c r="D30" s="1209" t="s">
        <v>472</v>
      </c>
      <c r="E30" s="1210"/>
      <c r="F30" s="1210"/>
      <c r="G30" s="1211"/>
      <c r="H30" s="1215" t="s">
        <v>473</v>
      </c>
      <c r="I30" s="1216"/>
      <c r="J30" s="1216"/>
      <c r="K30" s="1216"/>
      <c r="L30" s="1216"/>
      <c r="M30" s="1216"/>
      <c r="N30" s="1216"/>
      <c r="O30" s="1216"/>
      <c r="P30" s="1216"/>
      <c r="Q30" s="1216"/>
      <c r="R30" s="1216"/>
      <c r="S30" s="1216"/>
      <c r="T30" s="1217"/>
    </row>
    <row r="31" spans="1:36" s="947" customFormat="1" ht="32.25" customHeight="1" thickBot="1" x14ac:dyDescent="0.3">
      <c r="A31" s="1203"/>
      <c r="B31" s="1204"/>
      <c r="C31" s="1205"/>
      <c r="D31" s="1212"/>
      <c r="E31" s="1213"/>
      <c r="F31" s="1213"/>
      <c r="G31" s="1214"/>
      <c r="H31" s="1218" t="s">
        <v>229</v>
      </c>
      <c r="I31" s="1219"/>
      <c r="J31" s="1219"/>
      <c r="K31" s="1219"/>
      <c r="L31" s="1219"/>
      <c r="M31" s="1220" t="s">
        <v>631</v>
      </c>
      <c r="N31" s="1219"/>
      <c r="O31" s="1219"/>
      <c r="P31" s="1219"/>
      <c r="Q31" s="1221" t="s">
        <v>353</v>
      </c>
      <c r="R31" s="1219"/>
      <c r="S31" s="1219"/>
      <c r="T31" s="1222"/>
      <c r="X31" s="618"/>
    </row>
    <row r="32" spans="1:36" s="947" customFormat="1" ht="16.5" hidden="1" outlineLevel="1" thickBot="1" x14ac:dyDescent="0.3">
      <c r="A32" s="1223" t="s">
        <v>574</v>
      </c>
      <c r="B32" s="1224"/>
      <c r="C32" s="1225"/>
      <c r="D32" s="1192">
        <v>90.07339032258065</v>
      </c>
      <c r="E32" s="1193"/>
      <c r="F32" s="1193"/>
      <c r="G32" s="1194"/>
      <c r="H32" s="1186" t="s">
        <v>647</v>
      </c>
      <c r="I32" s="1185"/>
      <c r="J32" s="1185"/>
      <c r="K32" s="1185"/>
      <c r="L32" s="1185"/>
      <c r="M32" s="1184" t="s">
        <v>642</v>
      </c>
      <c r="N32" s="1185"/>
      <c r="O32" s="1185"/>
      <c r="P32" s="1187"/>
      <c r="Q32" s="1226" t="s">
        <v>644</v>
      </c>
      <c r="R32" s="1193"/>
      <c r="S32" s="1193"/>
      <c r="T32" s="1194"/>
      <c r="V32" s="953"/>
      <c r="W32" s="953"/>
      <c r="X32" s="954"/>
      <c r="Y32" s="953"/>
      <c r="Z32" s="953"/>
      <c r="AA32" s="953"/>
      <c r="AB32" s="953"/>
      <c r="AC32" s="953"/>
      <c r="AD32" s="953"/>
      <c r="AE32" s="953"/>
      <c r="AF32" s="953"/>
      <c r="AG32" s="953"/>
      <c r="AH32" s="953"/>
      <c r="AI32" s="953"/>
      <c r="AJ32" s="953"/>
    </row>
    <row r="33" spans="1:36" s="947" customFormat="1" ht="16.5" hidden="1" outlineLevel="1" thickBot="1" x14ac:dyDescent="0.3">
      <c r="A33" s="1189" t="s">
        <v>573</v>
      </c>
      <c r="B33" s="1190"/>
      <c r="C33" s="1191"/>
      <c r="D33" s="1192">
        <v>82.407782526881718</v>
      </c>
      <c r="E33" s="1193"/>
      <c r="F33" s="1193"/>
      <c r="G33" s="1194"/>
      <c r="H33" s="1186"/>
      <c r="I33" s="1185"/>
      <c r="J33" s="1185"/>
      <c r="K33" s="1185"/>
      <c r="L33" s="1185"/>
      <c r="M33" s="1185"/>
      <c r="N33" s="1185"/>
      <c r="O33" s="1185"/>
      <c r="P33" s="1185"/>
      <c r="Q33" s="1185"/>
      <c r="R33" s="1185"/>
      <c r="S33" s="1185"/>
      <c r="T33" s="1188"/>
      <c r="U33" s="948"/>
      <c r="V33" s="953"/>
      <c r="W33" s="953"/>
      <c r="X33" s="1248"/>
      <c r="Y33" s="1248"/>
      <c r="Z33" s="1248"/>
      <c r="AA33" s="1248"/>
      <c r="AB33" s="1248"/>
      <c r="AC33" s="1248"/>
      <c r="AD33" s="1248"/>
      <c r="AE33" s="1248"/>
      <c r="AF33" s="1248"/>
      <c r="AG33" s="1248"/>
      <c r="AH33" s="1248"/>
      <c r="AI33" s="1248"/>
      <c r="AJ33" s="1248"/>
    </row>
    <row r="34" spans="1:36" s="947" customFormat="1" ht="16.5" hidden="1" outlineLevel="1" thickBot="1" x14ac:dyDescent="0.3">
      <c r="A34" s="1223" t="s">
        <v>649</v>
      </c>
      <c r="B34" s="1224"/>
      <c r="C34" s="1225"/>
      <c r="D34" s="1192">
        <v>90.51</v>
      </c>
      <c r="E34" s="1193"/>
      <c r="F34" s="1193"/>
      <c r="G34" s="1193"/>
      <c r="H34" s="1186" t="s">
        <v>665</v>
      </c>
      <c r="I34" s="1185"/>
      <c r="J34" s="1185"/>
      <c r="K34" s="1185"/>
      <c r="L34" s="1185"/>
      <c r="M34" s="1184" t="s">
        <v>667</v>
      </c>
      <c r="N34" s="1185"/>
      <c r="O34" s="1185"/>
      <c r="P34" s="1187"/>
      <c r="Q34" s="1184" t="s">
        <v>677</v>
      </c>
      <c r="R34" s="1185"/>
      <c r="S34" s="1185"/>
      <c r="T34" s="1188"/>
      <c r="X34" s="618"/>
    </row>
    <row r="35" spans="1:36" s="947" customFormat="1" ht="16.5" hidden="1" outlineLevel="1" thickBot="1" x14ac:dyDescent="0.3">
      <c r="A35" s="1189" t="s">
        <v>662</v>
      </c>
      <c r="B35" s="1190"/>
      <c r="C35" s="1191"/>
      <c r="D35" s="1192">
        <v>89.940253571428556</v>
      </c>
      <c r="E35" s="1193"/>
      <c r="F35" s="1193"/>
      <c r="G35" s="1194"/>
      <c r="H35" s="1186" t="s">
        <v>683</v>
      </c>
      <c r="I35" s="1185"/>
      <c r="J35" s="1185"/>
      <c r="K35" s="1185"/>
      <c r="L35" s="1187"/>
      <c r="M35" s="1184" t="s">
        <v>679</v>
      </c>
      <c r="N35" s="1185"/>
      <c r="O35" s="1185"/>
      <c r="P35" s="1187"/>
      <c r="Q35" s="1184" t="s">
        <v>681</v>
      </c>
      <c r="R35" s="1185"/>
      <c r="S35" s="1185"/>
      <c r="T35" s="1188"/>
      <c r="X35" s="1247"/>
      <c r="Y35" s="1247"/>
      <c r="Z35" s="1247"/>
      <c r="AA35" s="1247"/>
      <c r="AB35" s="1247"/>
      <c r="AC35" s="1247"/>
      <c r="AD35" s="1247"/>
      <c r="AE35" s="1247"/>
      <c r="AF35" s="1247"/>
      <c r="AG35" s="1247"/>
      <c r="AH35" s="1247"/>
      <c r="AI35" s="1247"/>
      <c r="AJ35" s="1247"/>
    </row>
    <row r="36" spans="1:36" s="947" customFormat="1" ht="16.5" hidden="1" outlineLevel="1" thickBot="1" x14ac:dyDescent="0.3">
      <c r="A36" s="1189" t="s">
        <v>661</v>
      </c>
      <c r="B36" s="1190"/>
      <c r="C36" s="1191"/>
      <c r="D36" s="1192">
        <v>88.69</v>
      </c>
      <c r="E36" s="1193"/>
      <c r="F36" s="1193"/>
      <c r="G36" s="1193"/>
      <c r="H36" s="1186" t="s">
        <v>704</v>
      </c>
      <c r="I36" s="1185"/>
      <c r="J36" s="1185"/>
      <c r="K36" s="1185"/>
      <c r="L36" s="1185"/>
      <c r="M36" s="1184" t="s">
        <v>688</v>
      </c>
      <c r="N36" s="1185"/>
      <c r="O36" s="1185"/>
      <c r="P36" s="1187"/>
      <c r="Q36" s="1184" t="s">
        <v>690</v>
      </c>
      <c r="R36" s="1185"/>
      <c r="S36" s="1185"/>
      <c r="T36" s="1188"/>
      <c r="U36" s="949"/>
      <c r="X36" s="618"/>
    </row>
    <row r="37" spans="1:36" s="947" customFormat="1" ht="16.5" hidden="1" outlineLevel="1" thickBot="1" x14ac:dyDescent="0.3">
      <c r="A37" s="1189" t="s">
        <v>660</v>
      </c>
      <c r="B37" s="1190"/>
      <c r="C37" s="1191"/>
      <c r="D37" s="1192">
        <v>90.82</v>
      </c>
      <c r="E37" s="1193"/>
      <c r="F37" s="1193"/>
      <c r="G37" s="1194"/>
      <c r="H37" s="1186" t="s">
        <v>686</v>
      </c>
      <c r="I37" s="1185"/>
      <c r="J37" s="1185"/>
      <c r="K37" s="1185"/>
      <c r="L37" s="1187"/>
      <c r="M37" s="1184" t="s">
        <v>709</v>
      </c>
      <c r="N37" s="1185"/>
      <c r="O37" s="1185"/>
      <c r="P37" s="1187"/>
      <c r="Q37" s="1184" t="s">
        <v>706</v>
      </c>
      <c r="R37" s="1185"/>
      <c r="S37" s="1185"/>
      <c r="T37" s="1188"/>
      <c r="X37" s="618"/>
    </row>
    <row r="38" spans="1:36" s="947" customFormat="1" ht="16.5" hidden="1" outlineLevel="1" thickBot="1" x14ac:dyDescent="0.3">
      <c r="A38" s="1189" t="s">
        <v>659</v>
      </c>
      <c r="B38" s="1190"/>
      <c r="C38" s="1191"/>
      <c r="D38" s="1192">
        <v>89.89</v>
      </c>
      <c r="E38" s="1193"/>
      <c r="F38" s="1193"/>
      <c r="G38" s="1194"/>
      <c r="H38" s="1186" t="s">
        <v>712</v>
      </c>
      <c r="I38" s="1185"/>
      <c r="J38" s="1185"/>
      <c r="K38" s="1185"/>
      <c r="L38" s="1187"/>
      <c r="M38" s="1184" t="s">
        <v>714</v>
      </c>
      <c r="N38" s="1185"/>
      <c r="O38" s="1185"/>
      <c r="P38" s="1187"/>
      <c r="Q38" s="1184" t="s">
        <v>716</v>
      </c>
      <c r="R38" s="1185"/>
      <c r="S38" s="1185"/>
      <c r="T38" s="1188"/>
      <c r="X38" s="618"/>
    </row>
    <row r="39" spans="1:36" s="947" customFormat="1" ht="16.5" hidden="1" outlineLevel="1" thickBot="1" x14ac:dyDescent="0.3">
      <c r="A39" s="1189" t="s">
        <v>658</v>
      </c>
      <c r="B39" s="1190"/>
      <c r="C39" s="1191"/>
      <c r="D39" s="1192">
        <v>87.45</v>
      </c>
      <c r="E39" s="1193"/>
      <c r="F39" s="1193"/>
      <c r="G39" s="1194"/>
      <c r="H39" s="1186" t="s">
        <v>718</v>
      </c>
      <c r="I39" s="1185"/>
      <c r="J39" s="1185"/>
      <c r="K39" s="1185"/>
      <c r="L39" s="1187"/>
      <c r="M39" s="1184" t="s">
        <v>720</v>
      </c>
      <c r="N39" s="1185"/>
      <c r="O39" s="1185"/>
      <c r="P39" s="1187"/>
      <c r="Q39" s="1184" t="s">
        <v>722</v>
      </c>
      <c r="R39" s="1185"/>
      <c r="S39" s="1185"/>
      <c r="T39" s="1188"/>
      <c r="V39" s="953"/>
      <c r="W39" s="953"/>
      <c r="X39" s="954"/>
      <c r="Y39" s="953"/>
      <c r="Z39" s="953"/>
      <c r="AA39" s="953"/>
      <c r="AB39" s="953"/>
      <c r="AC39" s="953"/>
      <c r="AD39" s="953"/>
      <c r="AE39" s="953"/>
      <c r="AF39" s="953"/>
      <c r="AG39" s="953"/>
      <c r="AH39" s="953"/>
      <c r="AI39" s="953"/>
      <c r="AJ39" s="953"/>
    </row>
    <row r="40" spans="1:36" s="947" customFormat="1" ht="16.5" hidden="1" outlineLevel="1" thickBot="1" x14ac:dyDescent="0.3">
      <c r="A40" s="1189" t="s">
        <v>657</v>
      </c>
      <c r="B40" s="1190"/>
      <c r="C40" s="1191"/>
      <c r="D40" s="1192">
        <v>87.38</v>
      </c>
      <c r="E40" s="1193"/>
      <c r="F40" s="1193"/>
      <c r="G40" s="1194"/>
      <c r="H40" s="1186" t="s">
        <v>743</v>
      </c>
      <c r="I40" s="1185"/>
      <c r="J40" s="1185"/>
      <c r="K40" s="1185"/>
      <c r="L40" s="1187"/>
      <c r="M40" s="1184" t="s">
        <v>747</v>
      </c>
      <c r="N40" s="1185"/>
      <c r="O40" s="1185"/>
      <c r="P40" s="1187"/>
      <c r="Q40" s="1184" t="s">
        <v>745</v>
      </c>
      <c r="R40" s="1185"/>
      <c r="S40" s="1185"/>
      <c r="T40" s="1188"/>
      <c r="U40" s="948"/>
      <c r="V40" s="953"/>
      <c r="W40" s="953"/>
      <c r="X40" s="954"/>
      <c r="Y40" s="953"/>
      <c r="Z40" s="953"/>
      <c r="AA40" s="953"/>
      <c r="AB40" s="953"/>
      <c r="AC40" s="953"/>
      <c r="AD40" s="953"/>
      <c r="AE40" s="953"/>
      <c r="AF40" s="953"/>
      <c r="AG40" s="953"/>
      <c r="AH40" s="953"/>
      <c r="AI40" s="953"/>
      <c r="AJ40" s="953"/>
    </row>
    <row r="41" spans="1:36" s="947" customFormat="1" ht="16.5" hidden="1" outlineLevel="1" thickBot="1" x14ac:dyDescent="0.3">
      <c r="A41" s="1189" t="s">
        <v>656</v>
      </c>
      <c r="B41" s="1190"/>
      <c r="C41" s="1191"/>
      <c r="D41" s="1192">
        <v>86.63</v>
      </c>
      <c r="E41" s="1193"/>
      <c r="F41" s="1193"/>
      <c r="G41" s="1194"/>
      <c r="H41" s="1186" t="s">
        <v>743</v>
      </c>
      <c r="I41" s="1185"/>
      <c r="J41" s="1185"/>
      <c r="K41" s="1185"/>
      <c r="L41" s="1187"/>
      <c r="M41" s="1184" t="s">
        <v>751</v>
      </c>
      <c r="N41" s="1185"/>
      <c r="O41" s="1185"/>
      <c r="P41" s="1187"/>
      <c r="Q41" s="1184" t="s">
        <v>753</v>
      </c>
      <c r="R41" s="1185"/>
      <c r="S41" s="1185"/>
      <c r="T41" s="1188"/>
      <c r="V41" s="953"/>
      <c r="W41" s="953"/>
      <c r="X41" s="954"/>
      <c r="Y41" s="953"/>
      <c r="Z41" s="953"/>
      <c r="AA41" s="953"/>
      <c r="AB41" s="953"/>
      <c r="AC41" s="953"/>
      <c r="AD41" s="953"/>
      <c r="AE41" s="953"/>
      <c r="AF41" s="953"/>
      <c r="AG41" s="953"/>
      <c r="AH41" s="953"/>
      <c r="AI41" s="953"/>
      <c r="AJ41" s="953"/>
    </row>
    <row r="42" spans="1:36" s="947" customFormat="1" ht="16.5" hidden="1" outlineLevel="1" thickBot="1" x14ac:dyDescent="0.3">
      <c r="A42" s="1189" t="s">
        <v>655</v>
      </c>
      <c r="B42" s="1190"/>
      <c r="C42" s="1191"/>
      <c r="D42" s="1192">
        <v>85.94</v>
      </c>
      <c r="E42" s="1193"/>
      <c r="F42" s="1193"/>
      <c r="G42" s="1194"/>
      <c r="H42" s="1186" t="s">
        <v>743</v>
      </c>
      <c r="I42" s="1185"/>
      <c r="J42" s="1185"/>
      <c r="K42" s="1185"/>
      <c r="L42" s="1187"/>
      <c r="M42" s="1184" t="s">
        <v>757</v>
      </c>
      <c r="N42" s="1185"/>
      <c r="O42" s="1185"/>
      <c r="P42" s="1187"/>
      <c r="Q42" s="1184" t="s">
        <v>759</v>
      </c>
      <c r="R42" s="1185"/>
      <c r="S42" s="1185"/>
      <c r="T42" s="1188"/>
      <c r="V42" s="953"/>
      <c r="W42" s="953"/>
      <c r="X42" s="954"/>
      <c r="Y42" s="953"/>
      <c r="Z42" s="953"/>
      <c r="AA42" s="953"/>
      <c r="AB42" s="953"/>
      <c r="AC42" s="953"/>
      <c r="AD42" s="953"/>
      <c r="AE42" s="953"/>
      <c r="AF42" s="953"/>
      <c r="AG42" s="953"/>
      <c r="AH42" s="953"/>
      <c r="AI42" s="953"/>
      <c r="AJ42" s="953"/>
    </row>
    <row r="43" spans="1:36" s="947" customFormat="1" ht="16.5" hidden="1" outlineLevel="1" thickBot="1" x14ac:dyDescent="0.3">
      <c r="A43" s="1189" t="s">
        <v>654</v>
      </c>
      <c r="B43" s="1190"/>
      <c r="C43" s="1191"/>
      <c r="D43" s="1192">
        <v>82.96</v>
      </c>
      <c r="E43" s="1193"/>
      <c r="F43" s="1193"/>
      <c r="G43" s="1194"/>
      <c r="H43" s="1186" t="s">
        <v>769</v>
      </c>
      <c r="I43" s="1185"/>
      <c r="J43" s="1185"/>
      <c r="K43" s="1185"/>
      <c r="L43" s="1187"/>
      <c r="M43" s="1184" t="s">
        <v>773</v>
      </c>
      <c r="N43" s="1185"/>
      <c r="O43" s="1185"/>
      <c r="P43" s="1187"/>
      <c r="Q43" s="1184" t="s">
        <v>771</v>
      </c>
      <c r="R43" s="1185"/>
      <c r="S43" s="1185"/>
      <c r="T43" s="1188"/>
      <c r="V43" s="953"/>
      <c r="W43" s="953"/>
      <c r="X43" s="954"/>
      <c r="Y43" s="953"/>
      <c r="Z43" s="953"/>
      <c r="AA43" s="953"/>
      <c r="AB43" s="953"/>
      <c r="AC43" s="953"/>
      <c r="AD43" s="953"/>
      <c r="AE43" s="953"/>
      <c r="AF43" s="953"/>
      <c r="AG43" s="953"/>
      <c r="AH43" s="953"/>
      <c r="AI43" s="953"/>
      <c r="AJ43" s="953"/>
    </row>
    <row r="44" spans="1:36" s="947" customFormat="1" ht="16.5" hidden="1" outlineLevel="1" thickBot="1" x14ac:dyDescent="0.3">
      <c r="A44" s="1189" t="s">
        <v>653</v>
      </c>
      <c r="B44" s="1190"/>
      <c r="C44" s="1191"/>
      <c r="D44" s="1192">
        <v>82.93</v>
      </c>
      <c r="E44" s="1193"/>
      <c r="F44" s="1193"/>
      <c r="G44" s="1194"/>
      <c r="H44" s="1186" t="s">
        <v>777</v>
      </c>
      <c r="I44" s="1185"/>
      <c r="J44" s="1185"/>
      <c r="K44" s="1185"/>
      <c r="L44" s="1187"/>
      <c r="M44" s="1184" t="s">
        <v>779</v>
      </c>
      <c r="N44" s="1185"/>
      <c r="O44" s="1185"/>
      <c r="P44" s="1187"/>
      <c r="Q44" s="1184" t="s">
        <v>781</v>
      </c>
      <c r="R44" s="1185"/>
      <c r="S44" s="1185"/>
      <c r="T44" s="1188"/>
      <c r="V44" s="953"/>
      <c r="W44" s="953"/>
      <c r="X44" s="954"/>
      <c r="Y44" s="953"/>
      <c r="Z44" s="953"/>
      <c r="AA44" s="953"/>
      <c r="AB44" s="953"/>
      <c r="AC44" s="953"/>
      <c r="AD44" s="953"/>
      <c r="AE44" s="953"/>
      <c r="AF44" s="953"/>
      <c r="AG44" s="953"/>
      <c r="AH44" s="953"/>
      <c r="AI44" s="953"/>
      <c r="AJ44" s="953"/>
    </row>
    <row r="45" spans="1:36" s="947" customFormat="1" ht="16.5" customHeight="1" collapsed="1" thickBot="1" x14ac:dyDescent="0.3">
      <c r="A45" s="1189" t="s">
        <v>652</v>
      </c>
      <c r="B45" s="1190"/>
      <c r="C45" s="1191"/>
      <c r="D45" s="1192">
        <v>83.33</v>
      </c>
      <c r="E45" s="1193"/>
      <c r="F45" s="1193"/>
      <c r="G45" s="1194"/>
      <c r="H45" s="1186" t="s">
        <v>812</v>
      </c>
      <c r="I45" s="1185"/>
      <c r="J45" s="1185"/>
      <c r="K45" s="1185"/>
      <c r="L45" s="1187"/>
      <c r="M45" s="1184" t="s">
        <v>813</v>
      </c>
      <c r="N45" s="1185"/>
      <c r="O45" s="1185"/>
      <c r="P45" s="1187"/>
      <c r="Q45" s="1184" t="s">
        <v>814</v>
      </c>
      <c r="R45" s="1185"/>
      <c r="S45" s="1185"/>
      <c r="T45" s="1188"/>
      <c r="V45" s="953"/>
      <c r="W45" s="953"/>
      <c r="X45" s="954"/>
      <c r="Y45" s="953"/>
      <c r="Z45" s="953"/>
      <c r="AA45" s="953"/>
      <c r="AB45" s="953"/>
      <c r="AC45" s="953"/>
      <c r="AD45" s="953"/>
      <c r="AE45" s="953"/>
      <c r="AF45" s="953"/>
      <c r="AG45" s="953"/>
      <c r="AH45" s="953"/>
      <c r="AI45" s="953"/>
      <c r="AJ45" s="953"/>
    </row>
    <row r="46" spans="1:36" s="947" customFormat="1" ht="16.5" thickBot="1" x14ac:dyDescent="0.3">
      <c r="A46" s="1189" t="s">
        <v>651</v>
      </c>
      <c r="B46" s="1190"/>
      <c r="C46" s="1191"/>
      <c r="D46" s="1192">
        <f>AVERAGE(D34:G45)</f>
        <v>87.205854464285721</v>
      </c>
      <c r="E46" s="1193"/>
      <c r="F46" s="1193"/>
      <c r="G46" s="1194"/>
      <c r="H46" s="1186"/>
      <c r="I46" s="1185"/>
      <c r="J46" s="1185"/>
      <c r="K46" s="1185"/>
      <c r="L46" s="1185"/>
      <c r="M46" s="1185"/>
      <c r="N46" s="1185"/>
      <c r="O46" s="1185"/>
      <c r="P46" s="1185"/>
      <c r="Q46" s="1185"/>
      <c r="R46" s="1185"/>
      <c r="S46" s="1185"/>
      <c r="T46" s="1188"/>
      <c r="U46" s="948"/>
      <c r="V46" s="953"/>
      <c r="W46" s="953"/>
      <c r="X46" s="1248"/>
      <c r="Y46" s="1248"/>
      <c r="Z46" s="1248"/>
      <c r="AA46" s="1248"/>
      <c r="AB46" s="1248"/>
      <c r="AC46" s="1248"/>
      <c r="AD46" s="1248"/>
      <c r="AE46" s="1248"/>
      <c r="AF46" s="1248"/>
      <c r="AG46" s="1248"/>
      <c r="AH46" s="1248"/>
      <c r="AI46" s="1248"/>
      <c r="AJ46" s="1248"/>
    </row>
    <row r="47" spans="1:36" s="947" customFormat="1" ht="16.5" customHeight="1" thickBot="1" x14ac:dyDescent="0.3">
      <c r="A47" s="1189" t="s">
        <v>825</v>
      </c>
      <c r="B47" s="1190"/>
      <c r="C47" s="1191"/>
      <c r="D47" s="1192">
        <v>85.94</v>
      </c>
      <c r="E47" s="1193"/>
      <c r="F47" s="1193"/>
      <c r="G47" s="1194"/>
      <c r="H47" s="1186" t="s">
        <v>827</v>
      </c>
      <c r="I47" s="1185"/>
      <c r="J47" s="1185"/>
      <c r="K47" s="1185"/>
      <c r="L47" s="1187"/>
      <c r="M47" s="1184" t="s">
        <v>832</v>
      </c>
      <c r="N47" s="1185"/>
      <c r="O47" s="1185"/>
      <c r="P47" s="1187"/>
      <c r="Q47" s="1184" t="s">
        <v>830</v>
      </c>
      <c r="R47" s="1185"/>
      <c r="S47" s="1185"/>
      <c r="T47" s="1188"/>
      <c r="U47" s="948"/>
      <c r="V47" s="953"/>
      <c r="W47" s="953"/>
      <c r="X47" s="955"/>
      <c r="Y47" s="955"/>
      <c r="Z47" s="955"/>
      <c r="AA47" s="955"/>
      <c r="AB47" s="955"/>
      <c r="AC47" s="955"/>
      <c r="AD47" s="955"/>
      <c r="AE47" s="955"/>
      <c r="AF47" s="955"/>
      <c r="AG47" s="955"/>
      <c r="AH47" s="955"/>
      <c r="AI47" s="955"/>
      <c r="AJ47" s="955"/>
    </row>
    <row r="48" spans="1:36" s="947" customFormat="1" ht="16.5" thickBot="1" x14ac:dyDescent="0.3">
      <c r="A48" s="1189" t="s">
        <v>837</v>
      </c>
      <c r="B48" s="1190"/>
      <c r="C48" s="1191"/>
      <c r="D48" s="1192">
        <v>87.76</v>
      </c>
      <c r="E48" s="1193"/>
      <c r="F48" s="1193"/>
      <c r="G48" s="1194"/>
      <c r="H48" s="1186" t="s">
        <v>840</v>
      </c>
      <c r="I48" s="1185"/>
      <c r="J48" s="1185"/>
      <c r="K48" s="1185"/>
      <c r="L48" s="1187"/>
      <c r="M48" s="1184" t="s">
        <v>842</v>
      </c>
      <c r="N48" s="1185"/>
      <c r="O48" s="1185"/>
      <c r="P48" s="1187"/>
      <c r="Q48" s="1184" t="s">
        <v>844</v>
      </c>
      <c r="R48" s="1185"/>
      <c r="S48" s="1185"/>
      <c r="T48" s="1188"/>
      <c r="U48" s="956"/>
      <c r="V48" s="953"/>
      <c r="W48" s="953"/>
      <c r="X48" s="1248"/>
      <c r="Y48" s="1248"/>
      <c r="Z48" s="1248"/>
      <c r="AA48" s="1248"/>
      <c r="AB48" s="1248"/>
      <c r="AC48" s="1248"/>
      <c r="AD48" s="1248"/>
      <c r="AE48" s="1248"/>
      <c r="AF48" s="1248"/>
      <c r="AG48" s="1248"/>
      <c r="AH48" s="1248"/>
      <c r="AI48" s="1248"/>
      <c r="AJ48" s="1248"/>
    </row>
    <row r="49" spans="1:36" s="947" customFormat="1" ht="16.5" thickBot="1" x14ac:dyDescent="0.3">
      <c r="A49" s="1189" t="s">
        <v>868</v>
      </c>
      <c r="B49" s="1190"/>
      <c r="C49" s="1191"/>
      <c r="D49" s="1192">
        <v>114.71</v>
      </c>
      <c r="E49" s="1193"/>
      <c r="F49" s="1193"/>
      <c r="G49" s="1194"/>
      <c r="H49" s="1186" t="s">
        <v>870</v>
      </c>
      <c r="I49" s="1185"/>
      <c r="J49" s="1185"/>
      <c r="K49" s="1185"/>
      <c r="L49" s="1187"/>
      <c r="M49" s="1184" t="s">
        <v>872</v>
      </c>
      <c r="N49" s="1185"/>
      <c r="O49" s="1185"/>
      <c r="P49" s="1187"/>
      <c r="Q49" s="1184" t="s">
        <v>874</v>
      </c>
      <c r="R49" s="1185"/>
      <c r="S49" s="1185"/>
      <c r="T49" s="1188"/>
      <c r="U49" s="956"/>
      <c r="V49" s="953"/>
      <c r="W49" s="953"/>
      <c r="X49" s="955"/>
      <c r="Y49" s="955"/>
      <c r="Z49" s="955"/>
      <c r="AA49" s="955"/>
      <c r="AB49" s="955"/>
      <c r="AC49" s="955"/>
      <c r="AD49" s="955"/>
      <c r="AE49" s="955"/>
      <c r="AF49" s="955"/>
      <c r="AG49" s="955"/>
      <c r="AH49" s="955"/>
      <c r="AI49" s="955"/>
      <c r="AJ49" s="955"/>
    </row>
    <row r="50" spans="1:36" s="947" customFormat="1" ht="16.5" thickBot="1" x14ac:dyDescent="0.3">
      <c r="A50" s="1189" t="s">
        <v>912</v>
      </c>
      <c r="B50" s="1190"/>
      <c r="C50" s="1191"/>
      <c r="D50" s="1192">
        <v>84.59</v>
      </c>
      <c r="E50" s="1193"/>
      <c r="F50" s="1193"/>
      <c r="G50" s="1194"/>
      <c r="H50" s="1186" t="s">
        <v>914</v>
      </c>
      <c r="I50" s="1185"/>
      <c r="J50" s="1185"/>
      <c r="K50" s="1185"/>
      <c r="L50" s="1187"/>
      <c r="M50" s="1184" t="s">
        <v>916</v>
      </c>
      <c r="N50" s="1185"/>
      <c r="O50" s="1185"/>
      <c r="P50" s="1185"/>
      <c r="Q50" s="1184" t="s">
        <v>918</v>
      </c>
      <c r="R50" s="1185"/>
      <c r="S50" s="1185"/>
      <c r="T50" s="1188"/>
      <c r="U50" s="956"/>
      <c r="V50" s="953"/>
      <c r="W50" s="953"/>
      <c r="X50" s="955"/>
      <c r="Y50" s="955"/>
      <c r="Z50" s="955"/>
      <c r="AA50" s="955"/>
      <c r="AB50" s="955"/>
      <c r="AC50" s="955"/>
      <c r="AD50" s="955"/>
      <c r="AE50" s="955"/>
      <c r="AF50" s="955"/>
      <c r="AG50" s="955"/>
      <c r="AH50" s="955"/>
      <c r="AI50" s="955"/>
      <c r="AJ50" s="955"/>
    </row>
    <row r="51" spans="1:36" s="947" customFormat="1" ht="16.5" thickBot="1" x14ac:dyDescent="0.3">
      <c r="A51" s="1189" t="s">
        <v>838</v>
      </c>
      <c r="B51" s="1190"/>
      <c r="C51" s="1191"/>
      <c r="D51" s="1192">
        <f>AVERAGE(D47:G50)</f>
        <v>93.25</v>
      </c>
      <c r="E51" s="1193"/>
      <c r="F51" s="1193"/>
      <c r="G51" s="1194"/>
      <c r="H51" s="1186"/>
      <c r="I51" s="1185"/>
      <c r="J51" s="1185"/>
      <c r="K51" s="1185"/>
      <c r="L51" s="1185"/>
      <c r="M51" s="1185"/>
      <c r="N51" s="1185"/>
      <c r="O51" s="1185"/>
      <c r="P51" s="1185"/>
      <c r="Q51" s="1185"/>
      <c r="R51" s="1185"/>
      <c r="S51" s="1185"/>
      <c r="T51" s="1188"/>
      <c r="U51" s="956"/>
      <c r="V51" s="953"/>
      <c r="W51" s="953"/>
      <c r="X51" s="955"/>
      <c r="Y51" s="955"/>
      <c r="Z51" s="955"/>
      <c r="AA51" s="955"/>
      <c r="AB51" s="955"/>
      <c r="AC51" s="955"/>
      <c r="AD51" s="955"/>
      <c r="AE51" s="955"/>
      <c r="AF51" s="955"/>
      <c r="AG51" s="955"/>
      <c r="AH51" s="955"/>
      <c r="AI51" s="955"/>
      <c r="AJ51" s="955"/>
    </row>
    <row r="52" spans="1:36" s="947" customFormat="1" ht="15.75" x14ac:dyDescent="0.25">
      <c r="A52" s="950"/>
      <c r="B52" s="950"/>
      <c r="C52" s="950"/>
      <c r="D52" s="951"/>
      <c r="E52" s="951"/>
      <c r="F52" s="951"/>
      <c r="G52" s="951"/>
      <c r="H52" s="873"/>
      <c r="I52" s="873"/>
      <c r="J52" s="873"/>
      <c r="K52" s="873"/>
      <c r="L52" s="873"/>
      <c r="M52" s="873"/>
      <c r="N52" s="873"/>
      <c r="O52" s="873"/>
      <c r="P52" s="873"/>
      <c r="Q52" s="873"/>
      <c r="R52" s="873"/>
      <c r="S52" s="873"/>
      <c r="T52" s="873"/>
      <c r="U52" s="956"/>
      <c r="V52" s="953"/>
      <c r="W52" s="953"/>
      <c r="X52" s="955"/>
      <c r="Y52" s="955"/>
      <c r="Z52" s="955"/>
      <c r="AA52" s="955"/>
      <c r="AB52" s="955"/>
      <c r="AC52" s="955"/>
      <c r="AD52" s="955"/>
      <c r="AE52" s="955"/>
      <c r="AF52" s="955"/>
      <c r="AG52" s="955"/>
      <c r="AH52" s="955"/>
      <c r="AI52" s="955"/>
      <c r="AJ52" s="955"/>
    </row>
    <row r="53" spans="1:36" s="947" customFormat="1" ht="15.75" x14ac:dyDescent="0.25">
      <c r="A53" s="957"/>
      <c r="B53" s="957"/>
      <c r="C53" s="957"/>
      <c r="D53" s="957"/>
      <c r="E53" s="958"/>
      <c r="F53" s="959"/>
      <c r="G53" s="957"/>
      <c r="H53" s="957"/>
      <c r="I53" s="957"/>
      <c r="J53" s="957"/>
      <c r="K53" s="957"/>
      <c r="L53" s="957"/>
      <c r="M53" s="957"/>
      <c r="N53" s="957"/>
      <c r="O53" s="957"/>
      <c r="P53" s="957"/>
      <c r="Q53" s="957"/>
      <c r="R53" s="1259"/>
      <c r="S53" s="1259"/>
      <c r="T53" s="1259"/>
      <c r="U53" s="956"/>
      <c r="V53" s="953"/>
      <c r="W53" s="953"/>
      <c r="X53" s="955"/>
      <c r="Y53" s="955"/>
      <c r="Z53" s="955"/>
      <c r="AA53" s="955"/>
      <c r="AB53" s="955"/>
      <c r="AC53" s="955"/>
      <c r="AD53" s="955"/>
      <c r="AE53" s="955"/>
      <c r="AF53" s="955"/>
      <c r="AG53" s="955"/>
      <c r="AH53" s="955"/>
      <c r="AI53" s="955"/>
      <c r="AJ53" s="955"/>
    </row>
    <row r="54" spans="1:36" s="947" customFormat="1" ht="16.5" thickBot="1" x14ac:dyDescent="0.3">
      <c r="A54" s="1260" t="s">
        <v>816</v>
      </c>
      <c r="B54" s="1260"/>
      <c r="C54" s="1260"/>
      <c r="D54" s="1260"/>
      <c r="E54" s="1260"/>
      <c r="F54" s="1260"/>
      <c r="G54" s="1260"/>
      <c r="H54" s="1260"/>
      <c r="I54" s="1260"/>
      <c r="J54" s="1260"/>
      <c r="K54" s="1260"/>
      <c r="L54" s="1261"/>
      <c r="M54" s="1261"/>
      <c r="N54" s="1261"/>
      <c r="O54" s="1261"/>
      <c r="P54" s="1261"/>
      <c r="Q54" s="1261"/>
      <c r="R54" s="1261"/>
      <c r="S54" s="1261"/>
      <c r="T54" s="1261"/>
      <c r="U54" s="980"/>
      <c r="X54" s="1262"/>
      <c r="Y54" s="1262"/>
      <c r="Z54" s="1262"/>
      <c r="AA54" s="1262"/>
      <c r="AB54" s="1262"/>
      <c r="AC54" s="1262"/>
      <c r="AD54" s="1262"/>
      <c r="AE54" s="1262"/>
      <c r="AF54" s="1262"/>
      <c r="AG54" s="1262"/>
      <c r="AH54" s="1262"/>
      <c r="AI54" s="1262"/>
      <c r="AJ54" s="1262"/>
    </row>
    <row r="55" spans="1:36" s="947" customFormat="1" ht="15.75" x14ac:dyDescent="0.25">
      <c r="A55" s="1197" t="s">
        <v>86</v>
      </c>
      <c r="B55" s="1198"/>
      <c r="C55" s="1199"/>
      <c r="D55" s="1263">
        <v>2014</v>
      </c>
      <c r="E55" s="1263">
        <v>2015</v>
      </c>
      <c r="F55" s="1263">
        <v>2016</v>
      </c>
      <c r="G55" s="1263">
        <v>2017</v>
      </c>
      <c r="H55" s="1249">
        <v>2018</v>
      </c>
      <c r="I55" s="1252">
        <v>2019</v>
      </c>
      <c r="J55" s="1252">
        <v>2020</v>
      </c>
      <c r="K55" s="1268">
        <v>2021</v>
      </c>
      <c r="L55" s="1271" t="s">
        <v>828</v>
      </c>
      <c r="M55" s="1272"/>
      <c r="N55" s="1272"/>
      <c r="O55" s="1272"/>
      <c r="P55" s="1272"/>
      <c r="Q55" s="1273"/>
      <c r="R55" s="1197" t="s">
        <v>919</v>
      </c>
      <c r="S55" s="1198"/>
      <c r="T55" s="1199"/>
      <c r="X55" s="981"/>
      <c r="Y55" s="981"/>
      <c r="Z55" s="981"/>
      <c r="AA55" s="981"/>
      <c r="AB55" s="981"/>
      <c r="AC55" s="981"/>
      <c r="AD55" s="981"/>
      <c r="AE55" s="981"/>
      <c r="AF55" s="981"/>
      <c r="AG55" s="981"/>
      <c r="AH55" s="981"/>
      <c r="AI55" s="981"/>
      <c r="AJ55" s="981"/>
    </row>
    <row r="56" spans="1:36" s="947" customFormat="1" ht="15.75" x14ac:dyDescent="0.25">
      <c r="A56" s="1200"/>
      <c r="B56" s="1201"/>
      <c r="C56" s="1202"/>
      <c r="D56" s="1264"/>
      <c r="E56" s="1264"/>
      <c r="F56" s="1264"/>
      <c r="G56" s="1264"/>
      <c r="H56" s="1250"/>
      <c r="I56" s="1253"/>
      <c r="J56" s="1253"/>
      <c r="K56" s="1269"/>
      <c r="L56" s="1274"/>
      <c r="M56" s="1275"/>
      <c r="N56" s="1275"/>
      <c r="O56" s="1275"/>
      <c r="P56" s="1275"/>
      <c r="Q56" s="1276"/>
      <c r="R56" s="1200"/>
      <c r="S56" s="1201"/>
      <c r="T56" s="1202"/>
      <c r="X56" s="981"/>
      <c r="Y56" s="982"/>
      <c r="Z56" s="982"/>
      <c r="AA56" s="982"/>
      <c r="AB56" s="982"/>
      <c r="AC56" s="982"/>
      <c r="AD56" s="982"/>
      <c r="AE56" s="982"/>
      <c r="AF56" s="982"/>
      <c r="AG56" s="982"/>
      <c r="AH56" s="982"/>
      <c r="AI56" s="982"/>
      <c r="AJ56" s="982"/>
    </row>
    <row r="57" spans="1:36" s="947" customFormat="1" ht="15.75" x14ac:dyDescent="0.25">
      <c r="A57" s="1200"/>
      <c r="B57" s="1201"/>
      <c r="C57" s="1202"/>
      <c r="D57" s="1264"/>
      <c r="E57" s="1264"/>
      <c r="F57" s="1264"/>
      <c r="G57" s="1264"/>
      <c r="H57" s="1250"/>
      <c r="I57" s="1253"/>
      <c r="J57" s="1253"/>
      <c r="K57" s="1269"/>
      <c r="L57" s="1255" t="s">
        <v>3</v>
      </c>
      <c r="M57" s="1257" t="s">
        <v>4</v>
      </c>
      <c r="N57" s="1257" t="s">
        <v>12</v>
      </c>
      <c r="O57" s="1257" t="s">
        <v>5</v>
      </c>
      <c r="P57" s="1257" t="s">
        <v>14</v>
      </c>
      <c r="Q57" s="1266" t="s">
        <v>15</v>
      </c>
      <c r="R57" s="1200"/>
      <c r="S57" s="1201"/>
      <c r="T57" s="1202"/>
      <c r="X57" s="981"/>
      <c r="Y57" s="982"/>
      <c r="Z57" s="982"/>
      <c r="AA57" s="982"/>
      <c r="AB57" s="982"/>
      <c r="AC57" s="982"/>
      <c r="AD57" s="982"/>
      <c r="AE57" s="982"/>
      <c r="AF57" s="982"/>
      <c r="AG57" s="982"/>
      <c r="AH57" s="982"/>
      <c r="AI57" s="982"/>
      <c r="AJ57" s="982"/>
    </row>
    <row r="58" spans="1:36" s="947" customFormat="1" ht="16.5" thickBot="1" x14ac:dyDescent="0.3">
      <c r="A58" s="1203"/>
      <c r="B58" s="1204"/>
      <c r="C58" s="1205"/>
      <c r="D58" s="1265"/>
      <c r="E58" s="1265"/>
      <c r="F58" s="1265"/>
      <c r="G58" s="1265"/>
      <c r="H58" s="1251"/>
      <c r="I58" s="1254"/>
      <c r="J58" s="1254"/>
      <c r="K58" s="1270"/>
      <c r="L58" s="1256"/>
      <c r="M58" s="1258"/>
      <c r="N58" s="1258"/>
      <c r="O58" s="1258"/>
      <c r="P58" s="1258"/>
      <c r="Q58" s="1267"/>
      <c r="R58" s="1203"/>
      <c r="S58" s="1204"/>
      <c r="T58" s="1205"/>
      <c r="X58" s="981"/>
      <c r="Y58" s="982"/>
      <c r="Z58" s="982"/>
      <c r="AA58" s="982"/>
      <c r="AB58" s="982"/>
      <c r="AC58" s="982"/>
      <c r="AD58" s="982"/>
      <c r="AE58" s="982"/>
      <c r="AF58" s="982"/>
      <c r="AG58" s="982"/>
      <c r="AH58" s="982"/>
      <c r="AI58" s="982"/>
      <c r="AJ58" s="982"/>
    </row>
    <row r="59" spans="1:36" s="947" customFormat="1" ht="15.75" x14ac:dyDescent="0.25">
      <c r="A59" s="1295" t="s">
        <v>608</v>
      </c>
      <c r="B59" s="1296"/>
      <c r="C59" s="1297"/>
      <c r="D59" s="1277">
        <v>111.35</v>
      </c>
      <c r="E59" s="1292">
        <v>112.91</v>
      </c>
      <c r="F59" s="1292">
        <v>105.39</v>
      </c>
      <c r="G59" s="1292">
        <v>102.51</v>
      </c>
      <c r="H59" s="1292">
        <v>104.26</v>
      </c>
      <c r="I59" s="1292">
        <v>103.04</v>
      </c>
      <c r="J59" s="1277">
        <v>104.9</v>
      </c>
      <c r="K59" s="1277">
        <v>108.39</v>
      </c>
      <c r="L59" s="960">
        <v>100.99</v>
      </c>
      <c r="M59" s="961">
        <v>101.17</v>
      </c>
      <c r="N59" s="961">
        <v>107.61</v>
      </c>
      <c r="O59" s="961">
        <v>101.56</v>
      </c>
      <c r="P59" s="961"/>
      <c r="Q59" s="983"/>
      <c r="R59" s="1280">
        <v>111.67</v>
      </c>
      <c r="S59" s="1281"/>
      <c r="T59" s="1282"/>
    </row>
    <row r="60" spans="1:36" s="947" customFormat="1" ht="15.75" x14ac:dyDescent="0.25">
      <c r="A60" s="1298"/>
      <c r="B60" s="1299"/>
      <c r="C60" s="1300"/>
      <c r="D60" s="1278"/>
      <c r="E60" s="1293"/>
      <c r="F60" s="1293"/>
      <c r="G60" s="1293"/>
      <c r="H60" s="1293"/>
      <c r="I60" s="1293"/>
      <c r="J60" s="1278"/>
      <c r="K60" s="1278"/>
      <c r="L60" s="984" t="s">
        <v>71</v>
      </c>
      <c r="M60" s="985" t="s">
        <v>76</v>
      </c>
      <c r="N60" s="985" t="s">
        <v>77</v>
      </c>
      <c r="O60" s="985" t="s">
        <v>78</v>
      </c>
      <c r="P60" s="985" t="s">
        <v>79</v>
      </c>
      <c r="Q60" s="986" t="s">
        <v>80</v>
      </c>
      <c r="R60" s="1283"/>
      <c r="S60" s="1284"/>
      <c r="T60" s="1285"/>
    </row>
    <row r="61" spans="1:36" s="947" customFormat="1" ht="16.5" thickBot="1" x14ac:dyDescent="0.3">
      <c r="A61" s="1301"/>
      <c r="B61" s="1302"/>
      <c r="C61" s="1303"/>
      <c r="D61" s="1279"/>
      <c r="E61" s="1294"/>
      <c r="F61" s="1294"/>
      <c r="G61" s="1294"/>
      <c r="H61" s="1294"/>
      <c r="I61" s="1294"/>
      <c r="J61" s="1279"/>
      <c r="K61" s="1279"/>
      <c r="L61" s="987"/>
      <c r="M61" s="988"/>
      <c r="N61" s="988"/>
      <c r="O61" s="988"/>
      <c r="P61" s="988"/>
      <c r="Q61" s="989"/>
      <c r="R61" s="1286"/>
      <c r="S61" s="1287"/>
      <c r="T61" s="1288"/>
    </row>
    <row r="62" spans="1:36" s="947" customFormat="1" ht="15.75" x14ac:dyDescent="0.25">
      <c r="A62" s="1289" t="s">
        <v>87</v>
      </c>
      <c r="B62" s="1290"/>
      <c r="C62" s="1291"/>
      <c r="D62" s="1292">
        <v>111.71</v>
      </c>
      <c r="E62" s="1292">
        <v>113.81</v>
      </c>
      <c r="F62" s="1292">
        <v>105.56</v>
      </c>
      <c r="G62" s="1292">
        <v>101.88</v>
      </c>
      <c r="H62" s="1292">
        <v>104.39</v>
      </c>
      <c r="I62" s="1292">
        <v>102.8</v>
      </c>
      <c r="J62" s="1277">
        <v>105.8</v>
      </c>
      <c r="K62" s="1277">
        <v>109.68</v>
      </c>
      <c r="L62" s="990" t="s">
        <v>3</v>
      </c>
      <c r="M62" s="991" t="s">
        <v>4</v>
      </c>
      <c r="N62" s="991" t="s">
        <v>12</v>
      </c>
      <c r="O62" s="991" t="s">
        <v>5</v>
      </c>
      <c r="P62" s="991" t="s">
        <v>14</v>
      </c>
      <c r="Q62" s="992" t="s">
        <v>15</v>
      </c>
      <c r="R62" s="1280">
        <v>113.29</v>
      </c>
      <c r="S62" s="1281"/>
      <c r="T62" s="1282"/>
    </row>
    <row r="63" spans="1:36" s="947" customFormat="1" ht="15.75" x14ac:dyDescent="0.25">
      <c r="A63" s="1289"/>
      <c r="B63" s="1290"/>
      <c r="C63" s="1291"/>
      <c r="D63" s="1293"/>
      <c r="E63" s="1293"/>
      <c r="F63" s="1293"/>
      <c r="G63" s="1293"/>
      <c r="H63" s="1293"/>
      <c r="I63" s="1293"/>
      <c r="J63" s="1278"/>
      <c r="K63" s="1278"/>
      <c r="L63" s="969">
        <v>101.07</v>
      </c>
      <c r="M63" s="970">
        <v>101.18</v>
      </c>
      <c r="N63" s="970">
        <v>108.9</v>
      </c>
      <c r="O63" s="970">
        <v>101.73</v>
      </c>
      <c r="P63" s="970"/>
      <c r="Q63" s="993"/>
      <c r="R63" s="1283"/>
      <c r="S63" s="1284"/>
      <c r="T63" s="1285"/>
    </row>
    <row r="64" spans="1:36" s="947" customFormat="1" ht="15.75" x14ac:dyDescent="0.25">
      <c r="A64" s="1289"/>
      <c r="B64" s="1290"/>
      <c r="C64" s="1291"/>
      <c r="D64" s="1293"/>
      <c r="E64" s="1293"/>
      <c r="F64" s="1293"/>
      <c r="G64" s="1293"/>
      <c r="H64" s="1293"/>
      <c r="I64" s="1293"/>
      <c r="J64" s="1278"/>
      <c r="K64" s="1278"/>
      <c r="L64" s="984" t="s">
        <v>71</v>
      </c>
      <c r="M64" s="985" t="s">
        <v>76</v>
      </c>
      <c r="N64" s="985" t="s">
        <v>77</v>
      </c>
      <c r="O64" s="985" t="s">
        <v>78</v>
      </c>
      <c r="P64" s="985" t="s">
        <v>79</v>
      </c>
      <c r="Q64" s="986" t="s">
        <v>80</v>
      </c>
      <c r="R64" s="1283"/>
      <c r="S64" s="1284"/>
      <c r="T64" s="1285"/>
    </row>
    <row r="65" spans="1:148" s="947" customFormat="1" ht="16.5" thickBot="1" x14ac:dyDescent="0.3">
      <c r="A65" s="1289"/>
      <c r="B65" s="1290"/>
      <c r="C65" s="1291"/>
      <c r="D65" s="1294"/>
      <c r="E65" s="1294"/>
      <c r="F65" s="1294"/>
      <c r="G65" s="1294"/>
      <c r="H65" s="1294"/>
      <c r="I65" s="1294"/>
      <c r="J65" s="1279"/>
      <c r="K65" s="1279"/>
      <c r="L65" s="994"/>
      <c r="M65" s="995"/>
      <c r="N65" s="995"/>
      <c r="O65" s="995"/>
      <c r="P65" s="995"/>
      <c r="Q65" s="996"/>
      <c r="R65" s="1286"/>
      <c r="S65" s="1287"/>
      <c r="T65" s="1288"/>
    </row>
    <row r="66" spans="1:148" s="947" customFormat="1" ht="15.75" x14ac:dyDescent="0.25">
      <c r="A66" s="1307" t="s">
        <v>85</v>
      </c>
      <c r="B66" s="1308"/>
      <c r="C66" s="1309"/>
      <c r="D66" s="1292">
        <v>110.45</v>
      </c>
      <c r="E66" s="1292">
        <v>110.2</v>
      </c>
      <c r="F66" s="1292">
        <v>104.89</v>
      </c>
      <c r="G66" s="1292">
        <v>104.35</v>
      </c>
      <c r="H66" s="1292">
        <v>103.94</v>
      </c>
      <c r="I66" s="1292">
        <v>103.75</v>
      </c>
      <c r="J66" s="1277">
        <v>102.7</v>
      </c>
      <c r="K66" s="1277">
        <v>104.98</v>
      </c>
      <c r="L66" s="990" t="s">
        <v>3</v>
      </c>
      <c r="M66" s="991" t="s">
        <v>4</v>
      </c>
      <c r="N66" s="991" t="s">
        <v>12</v>
      </c>
      <c r="O66" s="991" t="s">
        <v>5</v>
      </c>
      <c r="P66" s="991" t="s">
        <v>14</v>
      </c>
      <c r="Q66" s="992" t="s">
        <v>15</v>
      </c>
      <c r="R66" s="1280">
        <v>107.1</v>
      </c>
      <c r="S66" s="1281"/>
      <c r="T66" s="1282"/>
    </row>
    <row r="67" spans="1:148" s="947" customFormat="1" ht="15.75" x14ac:dyDescent="0.25">
      <c r="A67" s="1289"/>
      <c r="B67" s="1290"/>
      <c r="C67" s="1291"/>
      <c r="D67" s="1293"/>
      <c r="E67" s="1293"/>
      <c r="F67" s="1293"/>
      <c r="G67" s="1293"/>
      <c r="H67" s="1293"/>
      <c r="I67" s="1293"/>
      <c r="J67" s="1278"/>
      <c r="K67" s="1278"/>
      <c r="L67" s="969">
        <v>100.76</v>
      </c>
      <c r="M67" s="970">
        <v>101.13</v>
      </c>
      <c r="N67" s="970">
        <v>103.99</v>
      </c>
      <c r="O67" s="970">
        <v>101.07</v>
      </c>
      <c r="P67" s="970"/>
      <c r="Q67" s="993"/>
      <c r="R67" s="1283"/>
      <c r="S67" s="1284"/>
      <c r="T67" s="1285"/>
    </row>
    <row r="68" spans="1:148" s="947" customFormat="1" ht="15.75" x14ac:dyDescent="0.25">
      <c r="A68" s="1289"/>
      <c r="B68" s="1290"/>
      <c r="C68" s="1291"/>
      <c r="D68" s="1293"/>
      <c r="E68" s="1293"/>
      <c r="F68" s="1293"/>
      <c r="G68" s="1293"/>
      <c r="H68" s="1293"/>
      <c r="I68" s="1293"/>
      <c r="J68" s="1278"/>
      <c r="K68" s="1278"/>
      <c r="L68" s="984" t="s">
        <v>71</v>
      </c>
      <c r="M68" s="985" t="s">
        <v>76</v>
      </c>
      <c r="N68" s="985" t="s">
        <v>77</v>
      </c>
      <c r="O68" s="985" t="s">
        <v>78</v>
      </c>
      <c r="P68" s="985" t="s">
        <v>79</v>
      </c>
      <c r="Q68" s="986" t="s">
        <v>80</v>
      </c>
      <c r="R68" s="1283"/>
      <c r="S68" s="1284"/>
      <c r="T68" s="1285"/>
    </row>
    <row r="69" spans="1:148" s="947" customFormat="1" ht="16.5" thickBot="1" x14ac:dyDescent="0.3">
      <c r="A69" s="1310"/>
      <c r="B69" s="1311"/>
      <c r="C69" s="1312"/>
      <c r="D69" s="1294"/>
      <c r="E69" s="1294"/>
      <c r="F69" s="1294"/>
      <c r="G69" s="1294"/>
      <c r="H69" s="1294"/>
      <c r="I69" s="1294"/>
      <c r="J69" s="1279"/>
      <c r="K69" s="1279"/>
      <c r="L69" s="994"/>
      <c r="M69" s="995"/>
      <c r="N69" s="995"/>
      <c r="O69" s="995"/>
      <c r="P69" s="995"/>
      <c r="Q69" s="997"/>
      <c r="R69" s="1286"/>
      <c r="S69" s="1287"/>
      <c r="T69" s="1288"/>
    </row>
    <row r="70" spans="1:148" s="947" customFormat="1" ht="15.75" x14ac:dyDescent="0.25">
      <c r="A70" s="998"/>
      <c r="B70" s="998"/>
      <c r="C70" s="998"/>
      <c r="D70" s="999"/>
      <c r="E70" s="999"/>
      <c r="F70" s="999"/>
      <c r="G70" s="999"/>
      <c r="H70" s="999"/>
      <c r="I70" s="999"/>
      <c r="J70" s="999"/>
      <c r="K70" s="999"/>
      <c r="L70" s="1000"/>
      <c r="M70" s="1000"/>
      <c r="N70" s="1000"/>
      <c r="O70" s="1000"/>
      <c r="P70" s="1000"/>
      <c r="Q70" s="1001"/>
      <c r="R70" s="233"/>
      <c r="S70" s="233"/>
      <c r="T70" s="233"/>
    </row>
    <row r="71" spans="1:148" s="1003" customFormat="1" ht="16.5" thickBot="1" x14ac:dyDescent="0.25">
      <c r="A71" s="1261" t="s">
        <v>616</v>
      </c>
      <c r="B71" s="1261"/>
      <c r="C71" s="1261"/>
      <c r="D71" s="1261"/>
      <c r="E71" s="1261"/>
      <c r="F71" s="1261"/>
      <c r="G71" s="1261"/>
      <c r="H71" s="1261"/>
      <c r="I71" s="1261"/>
      <c r="J71" s="1261"/>
      <c r="K71" s="1261"/>
      <c r="L71" s="1261"/>
      <c r="M71" s="1261"/>
      <c r="N71" s="1261"/>
      <c r="O71" s="1261"/>
      <c r="P71" s="1261"/>
      <c r="Q71" s="1261"/>
      <c r="R71" s="1261"/>
      <c r="S71" s="1261"/>
      <c r="T71" s="1261"/>
      <c r="U71" s="1002"/>
      <c r="V71" s="1002"/>
      <c r="W71" s="1002"/>
      <c r="X71" s="1262"/>
      <c r="Y71" s="1262"/>
      <c r="Z71" s="1262"/>
      <c r="AA71" s="1262"/>
      <c r="AB71" s="1262"/>
      <c r="AC71" s="1262"/>
      <c r="AD71" s="1262"/>
      <c r="AE71" s="1262"/>
      <c r="AF71" s="1262"/>
      <c r="AG71" s="1262"/>
      <c r="AH71" s="1262"/>
      <c r="AI71" s="1262"/>
      <c r="AJ71" s="1262"/>
      <c r="AK71" s="1002"/>
      <c r="AL71" s="1002"/>
      <c r="AM71" s="1002"/>
      <c r="AN71" s="1002"/>
      <c r="AO71" s="1002"/>
      <c r="AP71" s="1002"/>
      <c r="AQ71" s="1002"/>
      <c r="AR71" s="1002"/>
      <c r="AS71" s="1002"/>
      <c r="AT71" s="1002"/>
      <c r="AU71" s="1002"/>
      <c r="AV71" s="1002"/>
      <c r="AW71" s="1002"/>
      <c r="AX71" s="1002"/>
      <c r="AY71" s="1002"/>
      <c r="AZ71" s="1002"/>
      <c r="BA71" s="1002"/>
      <c r="BB71" s="1002"/>
      <c r="BC71" s="1002"/>
      <c r="BD71" s="1002"/>
      <c r="BE71" s="1002"/>
      <c r="BF71" s="1002"/>
      <c r="BG71" s="1002"/>
      <c r="BH71" s="1002"/>
      <c r="BI71" s="1002"/>
      <c r="BJ71" s="1002"/>
      <c r="BK71" s="1002"/>
      <c r="BL71" s="1002"/>
      <c r="BM71" s="1002"/>
      <c r="BN71" s="1002"/>
      <c r="BO71" s="1002"/>
      <c r="BP71" s="1002"/>
      <c r="BQ71" s="1002"/>
      <c r="BR71" s="1002"/>
      <c r="BS71" s="1002"/>
      <c r="BT71" s="1002"/>
      <c r="BU71" s="1002"/>
      <c r="BV71" s="1002"/>
      <c r="BW71" s="1002"/>
      <c r="BX71" s="1002"/>
      <c r="BY71" s="1002"/>
      <c r="BZ71" s="1002"/>
      <c r="CA71" s="1002"/>
      <c r="CB71" s="1002"/>
      <c r="CC71" s="1002"/>
      <c r="CD71" s="1002"/>
      <c r="CE71" s="1002"/>
      <c r="CF71" s="1002"/>
      <c r="CG71" s="1002"/>
      <c r="CH71" s="1002"/>
      <c r="CI71" s="1002"/>
      <c r="CJ71" s="1002"/>
      <c r="CK71" s="1002"/>
      <c r="CL71" s="1002"/>
      <c r="CM71" s="1002"/>
      <c r="CN71" s="1002"/>
      <c r="CO71" s="1002"/>
      <c r="CP71" s="1002"/>
      <c r="CQ71" s="1002"/>
      <c r="CR71" s="1002"/>
      <c r="CS71" s="1002"/>
      <c r="CT71" s="1002"/>
      <c r="CU71" s="1002"/>
      <c r="CV71" s="1002"/>
      <c r="CW71" s="1002"/>
      <c r="CX71" s="1002"/>
      <c r="CY71" s="1002"/>
      <c r="CZ71" s="1002"/>
      <c r="DA71" s="1002"/>
      <c r="DB71" s="1002"/>
      <c r="DC71" s="1002"/>
      <c r="DD71" s="1002"/>
      <c r="DE71" s="1002"/>
      <c r="DF71" s="1002"/>
      <c r="DG71" s="1002"/>
      <c r="DH71" s="1002"/>
      <c r="DI71" s="1002"/>
      <c r="DJ71" s="1002"/>
      <c r="DK71" s="1002"/>
      <c r="DL71" s="1002"/>
      <c r="DM71" s="1002"/>
      <c r="DN71" s="1002"/>
      <c r="DO71" s="1002"/>
      <c r="DP71" s="1002"/>
      <c r="DQ71" s="1002"/>
      <c r="DR71" s="1002"/>
      <c r="DS71" s="1002"/>
      <c r="DT71" s="1002"/>
      <c r="DU71" s="1002"/>
      <c r="DV71" s="1002"/>
      <c r="DW71" s="1002"/>
      <c r="DX71" s="1002"/>
      <c r="DY71" s="1002"/>
      <c r="DZ71" s="1002"/>
      <c r="EA71" s="1002"/>
      <c r="EB71" s="1002"/>
      <c r="EC71" s="1002"/>
      <c r="ED71" s="1002"/>
      <c r="EE71" s="1002"/>
      <c r="EF71" s="1002"/>
      <c r="EG71" s="1002"/>
      <c r="EH71" s="1002"/>
      <c r="EI71" s="1002"/>
      <c r="EJ71" s="1002"/>
      <c r="EK71" s="1002"/>
      <c r="EL71" s="1002"/>
      <c r="EM71" s="1002"/>
      <c r="EN71" s="1002"/>
      <c r="EO71" s="1002"/>
      <c r="EP71" s="1002"/>
      <c r="EQ71" s="1002"/>
      <c r="ER71" s="1002"/>
    </row>
    <row r="72" spans="1:148" s="947" customFormat="1" ht="15.75" customHeight="1" x14ac:dyDescent="0.25">
      <c r="A72" s="1197" t="s">
        <v>86</v>
      </c>
      <c r="B72" s="1198"/>
      <c r="C72" s="1199"/>
      <c r="D72" s="1263">
        <v>2014</v>
      </c>
      <c r="E72" s="1263">
        <v>2015</v>
      </c>
      <c r="F72" s="1263">
        <v>2016</v>
      </c>
      <c r="G72" s="1263">
        <v>2017</v>
      </c>
      <c r="H72" s="1304">
        <v>2018</v>
      </c>
      <c r="I72" s="1304">
        <v>2019</v>
      </c>
      <c r="J72" s="1304">
        <v>2020</v>
      </c>
      <c r="K72" s="1327">
        <v>2021</v>
      </c>
      <c r="L72" s="1215" t="s">
        <v>828</v>
      </c>
      <c r="M72" s="1216"/>
      <c r="N72" s="1216"/>
      <c r="O72" s="1216"/>
      <c r="P72" s="1216"/>
      <c r="Q72" s="1330"/>
      <c r="R72" s="1197" t="s">
        <v>919</v>
      </c>
      <c r="S72" s="1198"/>
      <c r="T72" s="1199"/>
      <c r="X72" s="981"/>
      <c r="Y72" s="981"/>
      <c r="Z72" s="981"/>
      <c r="AA72" s="981"/>
      <c r="AB72" s="981"/>
      <c r="AC72" s="981"/>
      <c r="AD72" s="981"/>
      <c r="AE72" s="981"/>
      <c r="AF72" s="981"/>
      <c r="AG72" s="981"/>
      <c r="AH72" s="981"/>
      <c r="AI72" s="981"/>
      <c r="AJ72" s="981"/>
    </row>
    <row r="73" spans="1:148" s="947" customFormat="1" ht="15.75" x14ac:dyDescent="0.25">
      <c r="A73" s="1200"/>
      <c r="B73" s="1201"/>
      <c r="C73" s="1202"/>
      <c r="D73" s="1264"/>
      <c r="E73" s="1264"/>
      <c r="F73" s="1264"/>
      <c r="G73" s="1264"/>
      <c r="H73" s="1305"/>
      <c r="I73" s="1305"/>
      <c r="J73" s="1305"/>
      <c r="K73" s="1328"/>
      <c r="L73" s="1331"/>
      <c r="M73" s="1332"/>
      <c r="N73" s="1332"/>
      <c r="O73" s="1332"/>
      <c r="P73" s="1332"/>
      <c r="Q73" s="1333"/>
      <c r="R73" s="1200"/>
      <c r="S73" s="1201"/>
      <c r="T73" s="1202"/>
      <c r="X73" s="981"/>
      <c r="Y73" s="982"/>
      <c r="Z73" s="982"/>
      <c r="AA73" s="982"/>
      <c r="AB73" s="982"/>
      <c r="AC73" s="982"/>
      <c r="AD73" s="982"/>
      <c r="AE73" s="982"/>
      <c r="AF73" s="982"/>
      <c r="AG73" s="982"/>
      <c r="AH73" s="982"/>
      <c r="AI73" s="982"/>
      <c r="AJ73" s="982"/>
    </row>
    <row r="74" spans="1:148" s="947" customFormat="1" ht="15.75" x14ac:dyDescent="0.25">
      <c r="A74" s="1200"/>
      <c r="B74" s="1201"/>
      <c r="C74" s="1202"/>
      <c r="D74" s="1264"/>
      <c r="E74" s="1264"/>
      <c r="F74" s="1264"/>
      <c r="G74" s="1264"/>
      <c r="H74" s="1305"/>
      <c r="I74" s="1305"/>
      <c r="J74" s="1305"/>
      <c r="K74" s="1328"/>
      <c r="L74" s="1313" t="s">
        <v>3</v>
      </c>
      <c r="M74" s="1315" t="s">
        <v>4</v>
      </c>
      <c r="N74" s="1315" t="s">
        <v>12</v>
      </c>
      <c r="O74" s="1315" t="s">
        <v>5</v>
      </c>
      <c r="P74" s="1315" t="s">
        <v>14</v>
      </c>
      <c r="Q74" s="1316" t="s">
        <v>15</v>
      </c>
      <c r="R74" s="1200"/>
      <c r="S74" s="1201"/>
      <c r="T74" s="1202"/>
      <c r="X74" s="981"/>
      <c r="Y74" s="982"/>
      <c r="Z74" s="982"/>
      <c r="AA74" s="982"/>
      <c r="AB74" s="982"/>
      <c r="AC74" s="982"/>
      <c r="AD74" s="982"/>
      <c r="AE74" s="982"/>
      <c r="AF74" s="982"/>
      <c r="AG74" s="982"/>
      <c r="AH74" s="982"/>
      <c r="AI74" s="982"/>
      <c r="AJ74" s="982"/>
    </row>
    <row r="75" spans="1:148" s="947" customFormat="1" ht="16.5" thickBot="1" x14ac:dyDescent="0.3">
      <c r="A75" s="1200"/>
      <c r="B75" s="1201"/>
      <c r="C75" s="1202"/>
      <c r="D75" s="1265"/>
      <c r="E75" s="1265"/>
      <c r="F75" s="1265"/>
      <c r="G75" s="1265"/>
      <c r="H75" s="1306"/>
      <c r="I75" s="1306"/>
      <c r="J75" s="1306"/>
      <c r="K75" s="1329"/>
      <c r="L75" s="1314"/>
      <c r="M75" s="1257"/>
      <c r="N75" s="1257"/>
      <c r="O75" s="1257"/>
      <c r="P75" s="1257"/>
      <c r="Q75" s="1317"/>
      <c r="R75" s="1203"/>
      <c r="S75" s="1204"/>
      <c r="T75" s="1205"/>
      <c r="X75" s="955"/>
      <c r="Y75" s="955"/>
      <c r="Z75" s="955"/>
      <c r="AA75" s="955"/>
      <c r="AB75" s="955"/>
      <c r="AC75" s="955"/>
      <c r="AD75" s="955"/>
      <c r="AE75" s="955"/>
      <c r="AF75" s="955"/>
      <c r="AG75" s="955"/>
      <c r="AH75" s="955"/>
      <c r="AI75" s="955"/>
      <c r="AJ75" s="955"/>
    </row>
    <row r="76" spans="1:148" s="947" customFormat="1" ht="15.75" customHeight="1" x14ac:dyDescent="0.25">
      <c r="A76" s="1295" t="s">
        <v>608</v>
      </c>
      <c r="B76" s="1296"/>
      <c r="C76" s="1297"/>
      <c r="D76" s="1318">
        <v>109.46</v>
      </c>
      <c r="E76" s="1321">
        <v>110.56</v>
      </c>
      <c r="F76" s="1324">
        <v>104.69</v>
      </c>
      <c r="G76" s="1321">
        <v>101.61</v>
      </c>
      <c r="H76" s="1321">
        <v>104.29</v>
      </c>
      <c r="I76" s="1321">
        <v>103.83</v>
      </c>
      <c r="J76" s="1321">
        <v>104.7</v>
      </c>
      <c r="K76" s="1321">
        <v>109.04</v>
      </c>
      <c r="L76" s="960">
        <v>101.06</v>
      </c>
      <c r="M76" s="961">
        <v>101.09</v>
      </c>
      <c r="N76" s="961">
        <v>108.46</v>
      </c>
      <c r="O76" s="961">
        <v>101.45</v>
      </c>
      <c r="P76" s="961"/>
      <c r="Q76" s="962"/>
      <c r="R76" s="1280">
        <v>112.41</v>
      </c>
      <c r="S76" s="1281"/>
      <c r="T76" s="1282"/>
      <c r="X76" s="955"/>
      <c r="Y76" s="1004"/>
      <c r="Z76" s="1004"/>
      <c r="AA76" s="1004"/>
      <c r="AB76" s="1004"/>
      <c r="AC76" s="1004"/>
      <c r="AD76" s="1004"/>
      <c r="AE76" s="1004"/>
      <c r="AF76" s="1004"/>
      <c r="AG76" s="1004"/>
      <c r="AH76" s="1004"/>
      <c r="AI76" s="1004"/>
      <c r="AJ76" s="1004"/>
    </row>
    <row r="77" spans="1:148" s="947" customFormat="1" ht="15.75" x14ac:dyDescent="0.25">
      <c r="A77" s="1298"/>
      <c r="B77" s="1299"/>
      <c r="C77" s="1300"/>
      <c r="D77" s="1319"/>
      <c r="E77" s="1322"/>
      <c r="F77" s="1325"/>
      <c r="G77" s="1322"/>
      <c r="H77" s="1322"/>
      <c r="I77" s="1322"/>
      <c r="J77" s="1322"/>
      <c r="K77" s="1322"/>
      <c r="L77" s="984" t="s">
        <v>71</v>
      </c>
      <c r="M77" s="985" t="s">
        <v>76</v>
      </c>
      <c r="N77" s="985" t="s">
        <v>77</v>
      </c>
      <c r="O77" s="985" t="s">
        <v>78</v>
      </c>
      <c r="P77" s="985" t="s">
        <v>79</v>
      </c>
      <c r="Q77" s="1005" t="s">
        <v>80</v>
      </c>
      <c r="R77" s="1283"/>
      <c r="S77" s="1284"/>
      <c r="T77" s="1285"/>
      <c r="X77" s="955"/>
      <c r="Y77" s="1004"/>
      <c r="Z77" s="1004"/>
      <c r="AA77" s="1004"/>
      <c r="AB77" s="1004"/>
      <c r="AC77" s="1004"/>
      <c r="AD77" s="1004"/>
      <c r="AE77" s="1004"/>
      <c r="AF77" s="1004"/>
      <c r="AG77" s="1004"/>
      <c r="AH77" s="1004"/>
      <c r="AI77" s="1004"/>
      <c r="AJ77" s="1004"/>
    </row>
    <row r="78" spans="1:148" s="947" customFormat="1" ht="16.5" thickBot="1" x14ac:dyDescent="0.3">
      <c r="A78" s="1301"/>
      <c r="B78" s="1302"/>
      <c r="C78" s="1303"/>
      <c r="D78" s="1320"/>
      <c r="E78" s="1323"/>
      <c r="F78" s="1326"/>
      <c r="G78" s="1323"/>
      <c r="H78" s="1323"/>
      <c r="I78" s="1323"/>
      <c r="J78" s="1323"/>
      <c r="K78" s="1323"/>
      <c r="L78" s="987"/>
      <c r="M78" s="988"/>
      <c r="N78" s="988"/>
      <c r="O78" s="988"/>
      <c r="P78" s="988"/>
      <c r="Q78" s="1006"/>
      <c r="R78" s="1283"/>
      <c r="S78" s="1284"/>
      <c r="T78" s="1285"/>
    </row>
    <row r="79" spans="1:148" s="947" customFormat="1" ht="15.75" x14ac:dyDescent="0.25">
      <c r="A79" s="1307" t="s">
        <v>87</v>
      </c>
      <c r="B79" s="1308"/>
      <c r="C79" s="1309"/>
      <c r="D79" s="1334">
        <v>109.88</v>
      </c>
      <c r="E79" s="1334">
        <v>112.05</v>
      </c>
      <c r="F79" s="1334">
        <v>105.26</v>
      </c>
      <c r="G79" s="1334">
        <v>101.42</v>
      </c>
      <c r="H79" s="1334">
        <v>104.51</v>
      </c>
      <c r="I79" s="1334">
        <v>103.24</v>
      </c>
      <c r="J79" s="1334">
        <v>105.9</v>
      </c>
      <c r="K79" s="1334">
        <v>110</v>
      </c>
      <c r="L79" s="984" t="s">
        <v>3</v>
      </c>
      <c r="M79" s="985" t="s">
        <v>4</v>
      </c>
      <c r="N79" s="985" t="s">
        <v>12</v>
      </c>
      <c r="O79" s="985" t="s">
        <v>5</v>
      </c>
      <c r="P79" s="985" t="s">
        <v>14</v>
      </c>
      <c r="Q79" s="1005" t="s">
        <v>15</v>
      </c>
      <c r="R79" s="1280">
        <v>113</v>
      </c>
      <c r="S79" s="1281"/>
      <c r="T79" s="1282"/>
    </row>
    <row r="80" spans="1:148" s="947" customFormat="1" ht="15.75" x14ac:dyDescent="0.25">
      <c r="A80" s="1289"/>
      <c r="B80" s="1290"/>
      <c r="C80" s="1291"/>
      <c r="D80" s="1335"/>
      <c r="E80" s="1335"/>
      <c r="F80" s="1335"/>
      <c r="G80" s="1335"/>
      <c r="H80" s="1335"/>
      <c r="I80" s="1335"/>
      <c r="J80" s="1335"/>
      <c r="K80" s="1335"/>
      <c r="L80" s="969">
        <v>101.31</v>
      </c>
      <c r="M80" s="970">
        <v>100.91</v>
      </c>
      <c r="N80" s="970">
        <v>109.19</v>
      </c>
      <c r="O80" s="970">
        <v>101.24</v>
      </c>
      <c r="P80" s="970"/>
      <c r="Q80" s="971"/>
      <c r="R80" s="1283"/>
      <c r="S80" s="1284"/>
      <c r="T80" s="1285"/>
    </row>
    <row r="81" spans="1:20" s="947" customFormat="1" ht="15.75" x14ac:dyDescent="0.25">
      <c r="A81" s="1289"/>
      <c r="B81" s="1290"/>
      <c r="C81" s="1291"/>
      <c r="D81" s="1335"/>
      <c r="E81" s="1335"/>
      <c r="F81" s="1335"/>
      <c r="G81" s="1335"/>
      <c r="H81" s="1335"/>
      <c r="I81" s="1335"/>
      <c r="J81" s="1335"/>
      <c r="K81" s="1335"/>
      <c r="L81" s="984" t="s">
        <v>71</v>
      </c>
      <c r="M81" s="985" t="s">
        <v>76</v>
      </c>
      <c r="N81" s="985" t="s">
        <v>77</v>
      </c>
      <c r="O81" s="985" t="s">
        <v>78</v>
      </c>
      <c r="P81" s="985" t="s">
        <v>79</v>
      </c>
      <c r="Q81" s="1005" t="s">
        <v>80</v>
      </c>
      <c r="R81" s="1283"/>
      <c r="S81" s="1284"/>
      <c r="T81" s="1285"/>
    </row>
    <row r="82" spans="1:20" s="947" customFormat="1" ht="16.5" thickBot="1" x14ac:dyDescent="0.3">
      <c r="A82" s="1310"/>
      <c r="B82" s="1311"/>
      <c r="C82" s="1312"/>
      <c r="D82" s="1336"/>
      <c r="E82" s="1336"/>
      <c r="F82" s="1336"/>
      <c r="G82" s="1336"/>
      <c r="H82" s="1336"/>
      <c r="I82" s="1336"/>
      <c r="J82" s="1336"/>
      <c r="K82" s="1336"/>
      <c r="L82" s="994"/>
      <c r="M82" s="995"/>
      <c r="N82" s="995"/>
      <c r="O82" s="995"/>
      <c r="P82" s="995"/>
      <c r="Q82" s="1007"/>
      <c r="R82" s="1283"/>
      <c r="S82" s="1284"/>
      <c r="T82" s="1285"/>
    </row>
    <row r="83" spans="1:20" s="947" customFormat="1" ht="15.75" x14ac:dyDescent="0.25">
      <c r="A83" s="1289" t="s">
        <v>85</v>
      </c>
      <c r="B83" s="1290"/>
      <c r="C83" s="1291"/>
      <c r="D83" s="1334">
        <v>108.32</v>
      </c>
      <c r="E83" s="1334">
        <v>106.89</v>
      </c>
      <c r="F83" s="1334">
        <v>103.23</v>
      </c>
      <c r="G83" s="1334">
        <v>102.01</v>
      </c>
      <c r="H83" s="1334">
        <v>103.72</v>
      </c>
      <c r="I83" s="1334">
        <v>105.33</v>
      </c>
      <c r="J83" s="1334">
        <v>101.7</v>
      </c>
      <c r="K83" s="1334">
        <v>106.35</v>
      </c>
      <c r="L83" s="990" t="s">
        <v>3</v>
      </c>
      <c r="M83" s="991" t="s">
        <v>4</v>
      </c>
      <c r="N83" s="991" t="s">
        <v>12</v>
      </c>
      <c r="O83" s="991" t="s">
        <v>5</v>
      </c>
      <c r="P83" s="991" t="s">
        <v>14</v>
      </c>
      <c r="Q83" s="1008" t="s">
        <v>15</v>
      </c>
      <c r="R83" s="1280">
        <v>110.77</v>
      </c>
      <c r="S83" s="1281"/>
      <c r="T83" s="1282"/>
    </row>
    <row r="84" spans="1:20" s="947" customFormat="1" ht="15.75" x14ac:dyDescent="0.25">
      <c r="A84" s="1289"/>
      <c r="B84" s="1290"/>
      <c r="C84" s="1291"/>
      <c r="D84" s="1335"/>
      <c r="E84" s="1335"/>
      <c r="F84" s="1335"/>
      <c r="G84" s="1335"/>
      <c r="H84" s="1335"/>
      <c r="I84" s="1335"/>
      <c r="J84" s="1335"/>
      <c r="K84" s="1335"/>
      <c r="L84" s="969">
        <v>100.38</v>
      </c>
      <c r="M84" s="970">
        <v>101.59</v>
      </c>
      <c r="N84" s="970">
        <v>106.42</v>
      </c>
      <c r="O84" s="970">
        <v>102.06</v>
      </c>
      <c r="P84" s="970"/>
      <c r="Q84" s="971"/>
      <c r="R84" s="1283"/>
      <c r="S84" s="1284"/>
      <c r="T84" s="1285"/>
    </row>
    <row r="85" spans="1:20" s="947" customFormat="1" ht="15.75" x14ac:dyDescent="0.25">
      <c r="A85" s="1289"/>
      <c r="B85" s="1290"/>
      <c r="C85" s="1291"/>
      <c r="D85" s="1335"/>
      <c r="E85" s="1335"/>
      <c r="F85" s="1335"/>
      <c r="G85" s="1335"/>
      <c r="H85" s="1335"/>
      <c r="I85" s="1335"/>
      <c r="J85" s="1335"/>
      <c r="K85" s="1335"/>
      <c r="L85" s="984" t="s">
        <v>71</v>
      </c>
      <c r="M85" s="985" t="s">
        <v>76</v>
      </c>
      <c r="N85" s="985" t="s">
        <v>77</v>
      </c>
      <c r="O85" s="985" t="s">
        <v>78</v>
      </c>
      <c r="P85" s="985" t="s">
        <v>79</v>
      </c>
      <c r="Q85" s="1005" t="s">
        <v>80</v>
      </c>
      <c r="R85" s="1283"/>
      <c r="S85" s="1284"/>
      <c r="T85" s="1285"/>
    </row>
    <row r="86" spans="1:20" s="947" customFormat="1" ht="16.5" thickBot="1" x14ac:dyDescent="0.3">
      <c r="A86" s="1310"/>
      <c r="B86" s="1311"/>
      <c r="C86" s="1312"/>
      <c r="D86" s="1336"/>
      <c r="E86" s="1336"/>
      <c r="F86" s="1336"/>
      <c r="G86" s="1336"/>
      <c r="H86" s="1336"/>
      <c r="I86" s="1336"/>
      <c r="J86" s="1336"/>
      <c r="K86" s="1336"/>
      <c r="L86" s="994"/>
      <c r="M86" s="995"/>
      <c r="N86" s="995"/>
      <c r="O86" s="995"/>
      <c r="P86" s="995"/>
      <c r="Q86" s="968"/>
      <c r="R86" s="1286"/>
      <c r="S86" s="1287"/>
      <c r="T86" s="1288"/>
    </row>
    <row r="87" spans="1:20" s="947" customFormat="1" ht="15.75" x14ac:dyDescent="0.25">
      <c r="B87" s="618"/>
      <c r="C87" s="618"/>
      <c r="D87" s="618"/>
    </row>
    <row r="88" spans="1:20" s="947" customFormat="1" ht="16.5" thickBot="1" x14ac:dyDescent="0.3">
      <c r="A88" s="1261" t="s">
        <v>625</v>
      </c>
      <c r="B88" s="1261"/>
      <c r="C88" s="1261"/>
      <c r="D88" s="1261"/>
      <c r="E88" s="1261"/>
      <c r="F88" s="1261"/>
      <c r="G88" s="1261"/>
      <c r="H88" s="1261"/>
      <c r="I88" s="1261"/>
      <c r="J88" s="1261"/>
      <c r="K88" s="1261"/>
      <c r="L88" s="1261"/>
      <c r="M88" s="1261"/>
      <c r="N88" s="1261"/>
      <c r="O88" s="1261"/>
      <c r="P88" s="1261"/>
      <c r="Q88" s="1261"/>
      <c r="R88" s="1261"/>
      <c r="S88" s="1261"/>
      <c r="T88" s="1261"/>
    </row>
    <row r="89" spans="1:20" s="947" customFormat="1" ht="15.75" customHeight="1" x14ac:dyDescent="0.25">
      <c r="A89" s="1197" t="s">
        <v>86</v>
      </c>
      <c r="B89" s="1198"/>
      <c r="C89" s="1199"/>
      <c r="D89" s="1263">
        <v>2014</v>
      </c>
      <c r="E89" s="1263">
        <v>2015</v>
      </c>
      <c r="F89" s="1263">
        <v>2016</v>
      </c>
      <c r="G89" s="1263">
        <v>2017</v>
      </c>
      <c r="H89" s="1304">
        <v>2018</v>
      </c>
      <c r="I89" s="1304">
        <v>2019</v>
      </c>
      <c r="J89" s="1304">
        <v>2020</v>
      </c>
      <c r="K89" s="1327">
        <v>2021</v>
      </c>
      <c r="L89" s="1215">
        <v>2022</v>
      </c>
      <c r="M89" s="1216"/>
      <c r="N89" s="1216"/>
      <c r="O89" s="1216"/>
      <c r="P89" s="1216"/>
      <c r="Q89" s="1330"/>
      <c r="R89" s="1197" t="s">
        <v>919</v>
      </c>
      <c r="S89" s="1198"/>
      <c r="T89" s="1199"/>
    </row>
    <row r="90" spans="1:20" s="947" customFormat="1" ht="15.75" x14ac:dyDescent="0.25">
      <c r="A90" s="1200"/>
      <c r="B90" s="1201"/>
      <c r="C90" s="1202"/>
      <c r="D90" s="1264"/>
      <c r="E90" s="1264"/>
      <c r="F90" s="1264"/>
      <c r="G90" s="1264"/>
      <c r="H90" s="1305"/>
      <c r="I90" s="1305"/>
      <c r="J90" s="1305"/>
      <c r="K90" s="1328"/>
      <c r="L90" s="1331"/>
      <c r="M90" s="1332"/>
      <c r="N90" s="1332"/>
      <c r="O90" s="1332"/>
      <c r="P90" s="1332"/>
      <c r="Q90" s="1333"/>
      <c r="R90" s="1200"/>
      <c r="S90" s="1201"/>
      <c r="T90" s="1202"/>
    </row>
    <row r="91" spans="1:20" s="947" customFormat="1" ht="15.75" x14ac:dyDescent="0.25">
      <c r="A91" s="1200"/>
      <c r="B91" s="1201"/>
      <c r="C91" s="1202"/>
      <c r="D91" s="1264"/>
      <c r="E91" s="1264"/>
      <c r="F91" s="1264"/>
      <c r="G91" s="1264"/>
      <c r="H91" s="1305"/>
      <c r="I91" s="1305"/>
      <c r="J91" s="1305"/>
      <c r="K91" s="1328"/>
      <c r="L91" s="1313" t="s">
        <v>3</v>
      </c>
      <c r="M91" s="1315" t="s">
        <v>4</v>
      </c>
      <c r="N91" s="1315" t="s">
        <v>12</v>
      </c>
      <c r="O91" s="1315" t="s">
        <v>5</v>
      </c>
      <c r="P91" s="1315" t="s">
        <v>14</v>
      </c>
      <c r="Q91" s="1316" t="s">
        <v>15</v>
      </c>
      <c r="R91" s="1200"/>
      <c r="S91" s="1201"/>
      <c r="T91" s="1202"/>
    </row>
    <row r="92" spans="1:20" s="947" customFormat="1" ht="16.5" thickBot="1" x14ac:dyDescent="0.3">
      <c r="A92" s="1200"/>
      <c r="B92" s="1201"/>
      <c r="C92" s="1202"/>
      <c r="D92" s="1265"/>
      <c r="E92" s="1265"/>
      <c r="F92" s="1265"/>
      <c r="G92" s="1265"/>
      <c r="H92" s="1306"/>
      <c r="I92" s="1306"/>
      <c r="J92" s="1306"/>
      <c r="K92" s="1329"/>
      <c r="L92" s="1314"/>
      <c r="M92" s="1257"/>
      <c r="N92" s="1257"/>
      <c r="O92" s="1257"/>
      <c r="P92" s="1257"/>
      <c r="Q92" s="1317"/>
      <c r="R92" s="1203"/>
      <c r="S92" s="1204"/>
      <c r="T92" s="1205"/>
    </row>
    <row r="93" spans="1:20" s="947" customFormat="1" ht="15.75" x14ac:dyDescent="0.25">
      <c r="A93" s="1295" t="s">
        <v>626</v>
      </c>
      <c r="B93" s="1296"/>
      <c r="C93" s="1297"/>
      <c r="D93" s="1334">
        <v>107.82</v>
      </c>
      <c r="E93" s="1334">
        <v>115.53</v>
      </c>
      <c r="F93" s="1334">
        <v>107.05</v>
      </c>
      <c r="G93" s="1334">
        <v>103.68</v>
      </c>
      <c r="H93" s="1334">
        <v>102.87</v>
      </c>
      <c r="I93" s="1321">
        <v>104.46</v>
      </c>
      <c r="J93" s="1321">
        <v>103.4</v>
      </c>
      <c r="K93" s="1321">
        <v>106.69</v>
      </c>
      <c r="L93" s="960">
        <v>108.73</v>
      </c>
      <c r="M93" s="961">
        <v>108.94</v>
      </c>
      <c r="N93" s="961">
        <v>111.54</v>
      </c>
      <c r="O93" s="961">
        <v>113.13</v>
      </c>
      <c r="P93" s="961"/>
      <c r="Q93" s="962"/>
      <c r="R93" s="1280">
        <v>113.13</v>
      </c>
      <c r="S93" s="1281"/>
      <c r="T93" s="1282"/>
    </row>
    <row r="94" spans="1:20" s="947" customFormat="1" ht="15.75" x14ac:dyDescent="0.25">
      <c r="A94" s="1298"/>
      <c r="B94" s="1299"/>
      <c r="C94" s="1300"/>
      <c r="D94" s="1335"/>
      <c r="E94" s="1335"/>
      <c r="F94" s="1335"/>
      <c r="G94" s="1335"/>
      <c r="H94" s="1335"/>
      <c r="I94" s="1322"/>
      <c r="J94" s="1322"/>
      <c r="K94" s="1322"/>
      <c r="L94" s="963" t="s">
        <v>71</v>
      </c>
      <c r="M94" s="964" t="s">
        <v>76</v>
      </c>
      <c r="N94" s="964" t="s">
        <v>77</v>
      </c>
      <c r="O94" s="964" t="s">
        <v>78</v>
      </c>
      <c r="P94" s="964" t="s">
        <v>79</v>
      </c>
      <c r="Q94" s="965" t="s">
        <v>80</v>
      </c>
      <c r="R94" s="1283"/>
      <c r="S94" s="1284"/>
      <c r="T94" s="1285"/>
    </row>
    <row r="95" spans="1:20" s="947" customFormat="1" ht="16.5" thickBot="1" x14ac:dyDescent="0.3">
      <c r="A95" s="1301"/>
      <c r="B95" s="1302"/>
      <c r="C95" s="1303"/>
      <c r="D95" s="1336"/>
      <c r="E95" s="1336"/>
      <c r="F95" s="1336"/>
      <c r="G95" s="1336"/>
      <c r="H95" s="1336"/>
      <c r="I95" s="1323"/>
      <c r="J95" s="1323"/>
      <c r="K95" s="1323"/>
      <c r="L95" s="966"/>
      <c r="M95" s="967"/>
      <c r="N95" s="967"/>
      <c r="O95" s="967"/>
      <c r="P95" s="967"/>
      <c r="Q95" s="968"/>
      <c r="R95" s="1283"/>
      <c r="S95" s="1284"/>
      <c r="T95" s="1285"/>
    </row>
    <row r="96" spans="1:20" s="947" customFormat="1" ht="15.75" x14ac:dyDescent="0.25">
      <c r="A96" s="1307" t="s">
        <v>87</v>
      </c>
      <c r="B96" s="1308"/>
      <c r="C96" s="1309"/>
      <c r="D96" s="1334">
        <v>107.74</v>
      </c>
      <c r="E96" s="1334">
        <v>116.6</v>
      </c>
      <c r="F96" s="1334">
        <v>107.09</v>
      </c>
      <c r="G96" s="1337">
        <v>103.5</v>
      </c>
      <c r="H96" s="1334">
        <v>102.52</v>
      </c>
      <c r="I96" s="1334">
        <v>104.46</v>
      </c>
      <c r="J96" s="1334">
        <v>103.6</v>
      </c>
      <c r="K96" s="1334">
        <v>107.8</v>
      </c>
      <c r="L96" s="963" t="s">
        <v>3</v>
      </c>
      <c r="M96" s="964" t="s">
        <v>4</v>
      </c>
      <c r="N96" s="964" t="s">
        <v>12</v>
      </c>
      <c r="O96" s="964" t="s">
        <v>5</v>
      </c>
      <c r="P96" s="964" t="s">
        <v>14</v>
      </c>
      <c r="Q96" s="965" t="s">
        <v>15</v>
      </c>
      <c r="R96" s="1280">
        <v>115</v>
      </c>
      <c r="S96" s="1281"/>
      <c r="T96" s="1282"/>
    </row>
    <row r="97" spans="1:20" s="947" customFormat="1" ht="15.75" x14ac:dyDescent="0.25">
      <c r="A97" s="1289"/>
      <c r="B97" s="1290"/>
      <c r="C97" s="1291"/>
      <c r="D97" s="1335"/>
      <c r="E97" s="1335"/>
      <c r="F97" s="1335"/>
      <c r="G97" s="1338"/>
      <c r="H97" s="1335"/>
      <c r="I97" s="1335"/>
      <c r="J97" s="1335"/>
      <c r="K97" s="1335"/>
      <c r="L97" s="969">
        <v>110</v>
      </c>
      <c r="M97" s="970">
        <v>110.14</v>
      </c>
      <c r="N97" s="970">
        <v>113.18</v>
      </c>
      <c r="O97" s="970">
        <v>115</v>
      </c>
      <c r="P97" s="970"/>
      <c r="Q97" s="971"/>
      <c r="R97" s="1283"/>
      <c r="S97" s="1284"/>
      <c r="T97" s="1285"/>
    </row>
    <row r="98" spans="1:20" s="947" customFormat="1" ht="15.75" x14ac:dyDescent="0.25">
      <c r="A98" s="1289"/>
      <c r="B98" s="1290"/>
      <c r="C98" s="1291"/>
      <c r="D98" s="1335"/>
      <c r="E98" s="1335"/>
      <c r="F98" s="1335"/>
      <c r="G98" s="1338"/>
      <c r="H98" s="1335"/>
      <c r="I98" s="1335"/>
      <c r="J98" s="1335"/>
      <c r="K98" s="1335"/>
      <c r="L98" s="963" t="s">
        <v>71</v>
      </c>
      <c r="M98" s="964" t="s">
        <v>76</v>
      </c>
      <c r="N98" s="964" t="s">
        <v>77</v>
      </c>
      <c r="O98" s="964" t="s">
        <v>78</v>
      </c>
      <c r="P98" s="964" t="s">
        <v>79</v>
      </c>
      <c r="Q98" s="965" t="s">
        <v>80</v>
      </c>
      <c r="R98" s="1283"/>
      <c r="S98" s="1284"/>
      <c r="T98" s="1285"/>
    </row>
    <row r="99" spans="1:20" s="947" customFormat="1" ht="16.5" thickBot="1" x14ac:dyDescent="0.3">
      <c r="A99" s="1310"/>
      <c r="B99" s="1311"/>
      <c r="C99" s="1312"/>
      <c r="D99" s="1336"/>
      <c r="E99" s="1336"/>
      <c r="F99" s="1336"/>
      <c r="G99" s="1339"/>
      <c r="H99" s="1336"/>
      <c r="I99" s="1336"/>
      <c r="J99" s="1336"/>
      <c r="K99" s="1336"/>
      <c r="L99" s="972"/>
      <c r="M99" s="973"/>
      <c r="N99" s="973"/>
      <c r="O99" s="973"/>
      <c r="P99" s="973"/>
      <c r="Q99" s="974"/>
      <c r="R99" s="1283"/>
      <c r="S99" s="1284"/>
      <c r="T99" s="1285"/>
    </row>
    <row r="100" spans="1:20" s="947" customFormat="1" ht="15.75" x14ac:dyDescent="0.25">
      <c r="A100" s="1289" t="s">
        <v>85</v>
      </c>
      <c r="B100" s="1290"/>
      <c r="C100" s="1291"/>
      <c r="D100" s="1340">
        <v>108.08</v>
      </c>
      <c r="E100" s="1334">
        <v>112.43</v>
      </c>
      <c r="F100" s="1337">
        <v>106.92</v>
      </c>
      <c r="G100" s="1334">
        <v>104.2</v>
      </c>
      <c r="H100" s="1334">
        <v>103.89</v>
      </c>
      <c r="I100" s="1334">
        <v>104.55</v>
      </c>
      <c r="J100" s="1334">
        <v>102.7</v>
      </c>
      <c r="K100" s="1334">
        <v>103.82</v>
      </c>
      <c r="L100" s="975" t="s">
        <v>3</v>
      </c>
      <c r="M100" s="976" t="s">
        <v>4</v>
      </c>
      <c r="N100" s="976" t="s">
        <v>12</v>
      </c>
      <c r="O100" s="976" t="s">
        <v>5</v>
      </c>
      <c r="P100" s="976" t="s">
        <v>14</v>
      </c>
      <c r="Q100" s="977" t="s">
        <v>15</v>
      </c>
      <c r="R100" s="1280">
        <v>108.08</v>
      </c>
      <c r="S100" s="1281"/>
      <c r="T100" s="1282"/>
    </row>
    <row r="101" spans="1:20" s="947" customFormat="1" ht="15.75" x14ac:dyDescent="0.25">
      <c r="A101" s="1289"/>
      <c r="B101" s="1290"/>
      <c r="C101" s="1291"/>
      <c r="D101" s="1341"/>
      <c r="E101" s="1335"/>
      <c r="F101" s="1338"/>
      <c r="G101" s="1335"/>
      <c r="H101" s="1335"/>
      <c r="I101" s="1335"/>
      <c r="J101" s="1335"/>
      <c r="K101" s="1335"/>
      <c r="L101" s="969">
        <v>105.38</v>
      </c>
      <c r="M101" s="970">
        <v>105.74</v>
      </c>
      <c r="N101" s="970">
        <v>107.15</v>
      </c>
      <c r="O101" s="970">
        <v>108.08</v>
      </c>
      <c r="P101" s="970"/>
      <c r="Q101" s="971"/>
      <c r="R101" s="1283"/>
      <c r="S101" s="1284"/>
      <c r="T101" s="1285"/>
    </row>
    <row r="102" spans="1:20" s="947" customFormat="1" ht="15.75" x14ac:dyDescent="0.25">
      <c r="A102" s="1289"/>
      <c r="B102" s="1290"/>
      <c r="C102" s="1291"/>
      <c r="D102" s="1341"/>
      <c r="E102" s="1335"/>
      <c r="F102" s="1338"/>
      <c r="G102" s="1335"/>
      <c r="H102" s="1335"/>
      <c r="I102" s="1335"/>
      <c r="J102" s="1335"/>
      <c r="K102" s="1335"/>
      <c r="L102" s="963" t="s">
        <v>71</v>
      </c>
      <c r="M102" s="964" t="s">
        <v>76</v>
      </c>
      <c r="N102" s="964" t="s">
        <v>77</v>
      </c>
      <c r="O102" s="964" t="s">
        <v>78</v>
      </c>
      <c r="P102" s="964" t="s">
        <v>79</v>
      </c>
      <c r="Q102" s="965" t="s">
        <v>80</v>
      </c>
      <c r="R102" s="1283"/>
      <c r="S102" s="1284"/>
      <c r="T102" s="1285"/>
    </row>
    <row r="103" spans="1:20" s="947" customFormat="1" ht="16.5" thickBot="1" x14ac:dyDescent="0.3">
      <c r="A103" s="1310"/>
      <c r="B103" s="1311"/>
      <c r="C103" s="1312"/>
      <c r="D103" s="1342"/>
      <c r="E103" s="1336"/>
      <c r="F103" s="1339"/>
      <c r="G103" s="1336"/>
      <c r="H103" s="1336"/>
      <c r="I103" s="1336"/>
      <c r="J103" s="1336"/>
      <c r="K103" s="1336"/>
      <c r="L103" s="972"/>
      <c r="M103" s="973"/>
      <c r="N103" s="973"/>
      <c r="O103" s="973"/>
      <c r="P103" s="973"/>
      <c r="Q103" s="968"/>
      <c r="R103" s="1286"/>
      <c r="S103" s="1287"/>
      <c r="T103" s="1288"/>
    </row>
    <row r="104" spans="1:20" s="947" customFormat="1" ht="15.75" x14ac:dyDescent="0.25">
      <c r="A104" s="1260"/>
      <c r="B104" s="1260"/>
      <c r="C104" s="1260"/>
      <c r="D104" s="1260"/>
      <c r="E104" s="1260"/>
      <c r="F104" s="1260"/>
      <c r="G104" s="1260"/>
      <c r="H104" s="1260"/>
      <c r="I104" s="1260"/>
      <c r="J104" s="1260"/>
      <c r="K104" s="1260"/>
      <c r="L104" s="1260"/>
      <c r="M104" s="1260"/>
      <c r="N104" s="1260"/>
      <c r="O104" s="1260"/>
      <c r="P104" s="1260"/>
      <c r="Q104" s="1260"/>
      <c r="R104" s="1260"/>
      <c r="S104" s="1260"/>
      <c r="T104" s="1260"/>
    </row>
    <row r="105" spans="1:20" s="947" customFormat="1" ht="16.5" thickBot="1" x14ac:dyDescent="0.3">
      <c r="A105" s="1260" t="s">
        <v>627</v>
      </c>
      <c r="B105" s="1260"/>
      <c r="C105" s="1260"/>
      <c r="D105" s="1260"/>
      <c r="E105" s="1260"/>
      <c r="F105" s="1260"/>
      <c r="G105" s="1260"/>
      <c r="H105" s="1260"/>
      <c r="I105" s="1260"/>
      <c r="J105" s="1260"/>
      <c r="K105" s="1260"/>
      <c r="L105" s="1260"/>
      <c r="M105" s="1260"/>
      <c r="N105" s="1260"/>
      <c r="O105" s="1260"/>
      <c r="P105" s="1260"/>
      <c r="Q105" s="1260"/>
      <c r="R105" s="1260"/>
      <c r="S105" s="1260"/>
      <c r="T105" s="1260"/>
    </row>
    <row r="106" spans="1:20" s="947" customFormat="1" ht="15.75" customHeight="1" x14ac:dyDescent="0.25">
      <c r="A106" s="1197" t="s">
        <v>86</v>
      </c>
      <c r="B106" s="1198"/>
      <c r="C106" s="1199"/>
      <c r="D106" s="1263">
        <v>2014</v>
      </c>
      <c r="E106" s="1263">
        <v>2015</v>
      </c>
      <c r="F106" s="1263">
        <v>2016</v>
      </c>
      <c r="G106" s="1263">
        <v>2017</v>
      </c>
      <c r="H106" s="1304">
        <v>2018</v>
      </c>
      <c r="I106" s="1304">
        <v>2019</v>
      </c>
      <c r="J106" s="1304">
        <v>2020</v>
      </c>
      <c r="K106" s="1327">
        <v>2021</v>
      </c>
      <c r="L106" s="1215">
        <v>2022</v>
      </c>
      <c r="M106" s="1216"/>
      <c r="N106" s="1216"/>
      <c r="O106" s="1216"/>
      <c r="P106" s="1216"/>
      <c r="Q106" s="1330"/>
      <c r="R106" s="1197" t="s">
        <v>919</v>
      </c>
      <c r="S106" s="1198"/>
      <c r="T106" s="1199"/>
    </row>
    <row r="107" spans="1:20" s="947" customFormat="1" ht="15.75" x14ac:dyDescent="0.25">
      <c r="A107" s="1200"/>
      <c r="B107" s="1201"/>
      <c r="C107" s="1202"/>
      <c r="D107" s="1264"/>
      <c r="E107" s="1264"/>
      <c r="F107" s="1264"/>
      <c r="G107" s="1264"/>
      <c r="H107" s="1305"/>
      <c r="I107" s="1305"/>
      <c r="J107" s="1305"/>
      <c r="K107" s="1328"/>
      <c r="L107" s="1331"/>
      <c r="M107" s="1332"/>
      <c r="N107" s="1332"/>
      <c r="O107" s="1332"/>
      <c r="P107" s="1332"/>
      <c r="Q107" s="1333"/>
      <c r="R107" s="1200"/>
      <c r="S107" s="1201"/>
      <c r="T107" s="1202"/>
    </row>
    <row r="108" spans="1:20" s="947" customFormat="1" ht="15.75" x14ac:dyDescent="0.25">
      <c r="A108" s="1200"/>
      <c r="B108" s="1201"/>
      <c r="C108" s="1202"/>
      <c r="D108" s="1264"/>
      <c r="E108" s="1264"/>
      <c r="F108" s="1264"/>
      <c r="G108" s="1264"/>
      <c r="H108" s="1305"/>
      <c r="I108" s="1305"/>
      <c r="J108" s="1305"/>
      <c r="K108" s="1328"/>
      <c r="L108" s="1255" t="s">
        <v>3</v>
      </c>
      <c r="M108" s="1257" t="s">
        <v>4</v>
      </c>
      <c r="N108" s="1257" t="s">
        <v>12</v>
      </c>
      <c r="O108" s="1257" t="s">
        <v>5</v>
      </c>
      <c r="P108" s="1257" t="s">
        <v>14</v>
      </c>
      <c r="Q108" s="1343" t="s">
        <v>15</v>
      </c>
      <c r="R108" s="1200"/>
      <c r="S108" s="1201"/>
      <c r="T108" s="1202"/>
    </row>
    <row r="109" spans="1:20" s="947" customFormat="1" ht="16.5" thickBot="1" x14ac:dyDescent="0.3">
      <c r="A109" s="1203"/>
      <c r="B109" s="1204"/>
      <c r="C109" s="1205"/>
      <c r="D109" s="1265"/>
      <c r="E109" s="1265"/>
      <c r="F109" s="1265"/>
      <c r="G109" s="1265"/>
      <c r="H109" s="1306"/>
      <c r="I109" s="1306"/>
      <c r="J109" s="1306"/>
      <c r="K109" s="1329"/>
      <c r="L109" s="1256"/>
      <c r="M109" s="1258"/>
      <c r="N109" s="1258"/>
      <c r="O109" s="1258"/>
      <c r="P109" s="1258"/>
      <c r="Q109" s="1344"/>
      <c r="R109" s="1203"/>
      <c r="S109" s="1204"/>
      <c r="T109" s="1205"/>
    </row>
    <row r="110" spans="1:20" s="947" customFormat="1" ht="15.75" x14ac:dyDescent="0.25">
      <c r="A110" s="1295" t="s">
        <v>628</v>
      </c>
      <c r="B110" s="1296"/>
      <c r="C110" s="1297"/>
      <c r="D110" s="1321">
        <v>106.01</v>
      </c>
      <c r="E110" s="1321">
        <v>112.75</v>
      </c>
      <c r="F110" s="1321">
        <v>105.85</v>
      </c>
      <c r="G110" s="1321">
        <v>102.93</v>
      </c>
      <c r="H110" s="1321">
        <v>102.63</v>
      </c>
      <c r="I110" s="1334">
        <v>105</v>
      </c>
      <c r="J110" s="1334">
        <v>103.3</v>
      </c>
      <c r="K110" s="1334">
        <v>107.04</v>
      </c>
      <c r="L110" s="960">
        <v>109.56</v>
      </c>
      <c r="M110" s="961">
        <v>109.67</v>
      </c>
      <c r="N110" s="961">
        <v>112.65</v>
      </c>
      <c r="O110" s="961">
        <v>114.34</v>
      </c>
      <c r="P110" s="961"/>
      <c r="Q110" s="962"/>
      <c r="R110" s="1280">
        <v>114.34</v>
      </c>
      <c r="S110" s="1281"/>
      <c r="T110" s="1282"/>
    </row>
    <row r="111" spans="1:20" s="947" customFormat="1" ht="15.75" x14ac:dyDescent="0.25">
      <c r="A111" s="1298"/>
      <c r="B111" s="1299"/>
      <c r="C111" s="1300"/>
      <c r="D111" s="1322"/>
      <c r="E111" s="1322"/>
      <c r="F111" s="1322"/>
      <c r="G111" s="1322"/>
      <c r="H111" s="1322"/>
      <c r="I111" s="1335"/>
      <c r="J111" s="1335"/>
      <c r="K111" s="1335"/>
      <c r="L111" s="963" t="s">
        <v>71</v>
      </c>
      <c r="M111" s="964" t="s">
        <v>76</v>
      </c>
      <c r="N111" s="964" t="s">
        <v>77</v>
      </c>
      <c r="O111" s="964" t="s">
        <v>78</v>
      </c>
      <c r="P111" s="964" t="s">
        <v>79</v>
      </c>
      <c r="Q111" s="965" t="s">
        <v>80</v>
      </c>
      <c r="R111" s="1283"/>
      <c r="S111" s="1284"/>
      <c r="T111" s="1285"/>
    </row>
    <row r="112" spans="1:20" s="947" customFormat="1" ht="16.5" thickBot="1" x14ac:dyDescent="0.3">
      <c r="A112" s="1301"/>
      <c r="B112" s="1302"/>
      <c r="C112" s="1303"/>
      <c r="D112" s="1323"/>
      <c r="E112" s="1323"/>
      <c r="F112" s="1323"/>
      <c r="G112" s="1323"/>
      <c r="H112" s="1323"/>
      <c r="I112" s="1336"/>
      <c r="J112" s="1336"/>
      <c r="K112" s="1336"/>
      <c r="L112" s="966"/>
      <c r="M112" s="967"/>
      <c r="N112" s="967"/>
      <c r="O112" s="967"/>
      <c r="P112" s="967"/>
      <c r="Q112" s="968"/>
      <c r="R112" s="1286"/>
      <c r="S112" s="1287"/>
      <c r="T112" s="1288"/>
    </row>
    <row r="113" spans="1:20" s="947" customFormat="1" ht="15.75" x14ac:dyDescent="0.25">
      <c r="A113" s="1307" t="s">
        <v>87</v>
      </c>
      <c r="B113" s="1308"/>
      <c r="C113" s="1309"/>
      <c r="D113" s="1334">
        <v>106.62</v>
      </c>
      <c r="E113" s="1334">
        <v>113.72</v>
      </c>
      <c r="F113" s="1334">
        <v>106.61</v>
      </c>
      <c r="G113" s="1334">
        <v>103.14</v>
      </c>
      <c r="H113" s="1334">
        <v>102.63</v>
      </c>
      <c r="I113" s="1334">
        <v>104.68</v>
      </c>
      <c r="J113" s="1334">
        <v>103.5</v>
      </c>
      <c r="K113" s="1334">
        <v>108.6</v>
      </c>
      <c r="L113" s="963" t="s">
        <v>3</v>
      </c>
      <c r="M113" s="964" t="s">
        <v>4</v>
      </c>
      <c r="N113" s="964" t="s">
        <v>12</v>
      </c>
      <c r="O113" s="964" t="s">
        <v>5</v>
      </c>
      <c r="P113" s="964" t="s">
        <v>14</v>
      </c>
      <c r="Q113" s="965" t="s">
        <v>15</v>
      </c>
      <c r="R113" s="1280">
        <v>115.35</v>
      </c>
      <c r="S113" s="1281"/>
      <c r="T113" s="1282"/>
    </row>
    <row r="114" spans="1:20" s="947" customFormat="1" ht="15.75" x14ac:dyDescent="0.25">
      <c r="A114" s="1289"/>
      <c r="B114" s="1290"/>
      <c r="C114" s="1291"/>
      <c r="D114" s="1335"/>
      <c r="E114" s="1335"/>
      <c r="F114" s="1335"/>
      <c r="G114" s="1335"/>
      <c r="H114" s="1335"/>
      <c r="I114" s="1335"/>
      <c r="J114" s="1335"/>
      <c r="K114" s="1335"/>
      <c r="L114" s="969">
        <v>110.62</v>
      </c>
      <c r="M114" s="970">
        <v>110.56</v>
      </c>
      <c r="N114" s="970">
        <v>113.7</v>
      </c>
      <c r="O114" s="970">
        <v>115.35</v>
      </c>
      <c r="P114" s="970"/>
      <c r="Q114" s="971"/>
      <c r="R114" s="1283"/>
      <c r="S114" s="1284"/>
      <c r="T114" s="1285"/>
    </row>
    <row r="115" spans="1:20" s="947" customFormat="1" ht="15.75" x14ac:dyDescent="0.25">
      <c r="A115" s="1289"/>
      <c r="B115" s="1290"/>
      <c r="C115" s="1291"/>
      <c r="D115" s="1335"/>
      <c r="E115" s="1335"/>
      <c r="F115" s="1335"/>
      <c r="G115" s="1335"/>
      <c r="H115" s="1335"/>
      <c r="I115" s="1335"/>
      <c r="J115" s="1335"/>
      <c r="K115" s="1335"/>
      <c r="L115" s="963" t="s">
        <v>71</v>
      </c>
      <c r="M115" s="964" t="s">
        <v>76</v>
      </c>
      <c r="N115" s="964" t="s">
        <v>77</v>
      </c>
      <c r="O115" s="964" t="s">
        <v>78</v>
      </c>
      <c r="P115" s="964" t="s">
        <v>79</v>
      </c>
      <c r="Q115" s="965" t="s">
        <v>80</v>
      </c>
      <c r="R115" s="1283"/>
      <c r="S115" s="1284"/>
      <c r="T115" s="1285"/>
    </row>
    <row r="116" spans="1:20" s="947" customFormat="1" ht="16.5" thickBot="1" x14ac:dyDescent="0.3">
      <c r="A116" s="1310"/>
      <c r="B116" s="1311"/>
      <c r="C116" s="1312"/>
      <c r="D116" s="1336"/>
      <c r="E116" s="1336"/>
      <c r="F116" s="1336"/>
      <c r="G116" s="1336"/>
      <c r="H116" s="1336"/>
      <c r="I116" s="1336"/>
      <c r="J116" s="1336"/>
      <c r="K116" s="1336"/>
      <c r="L116" s="972"/>
      <c r="M116" s="973"/>
      <c r="N116" s="973"/>
      <c r="O116" s="973"/>
      <c r="P116" s="973"/>
      <c r="Q116" s="974"/>
      <c r="R116" s="1286"/>
      <c r="S116" s="1287"/>
      <c r="T116" s="1288"/>
    </row>
    <row r="117" spans="1:20" s="947" customFormat="1" ht="15.75" x14ac:dyDescent="0.25">
      <c r="A117" s="1289" t="s">
        <v>85</v>
      </c>
      <c r="B117" s="1290"/>
      <c r="C117" s="1291"/>
      <c r="D117" s="1334">
        <v>104.39</v>
      </c>
      <c r="E117" s="1334">
        <v>110.35</v>
      </c>
      <c r="F117" s="1334">
        <v>103.93</v>
      </c>
      <c r="G117" s="1334">
        <v>102.32</v>
      </c>
      <c r="H117" s="1334">
        <v>102.59</v>
      </c>
      <c r="I117" s="1334">
        <v>105.78</v>
      </c>
      <c r="J117" s="1334">
        <v>102.8</v>
      </c>
      <c r="K117" s="1334">
        <v>102.99</v>
      </c>
      <c r="L117" s="975" t="s">
        <v>3</v>
      </c>
      <c r="M117" s="976" t="s">
        <v>4</v>
      </c>
      <c r="N117" s="976" t="s">
        <v>12</v>
      </c>
      <c r="O117" s="976" t="s">
        <v>5</v>
      </c>
      <c r="P117" s="976" t="s">
        <v>14</v>
      </c>
      <c r="Q117" s="977" t="s">
        <v>15</v>
      </c>
      <c r="R117" s="1280">
        <v>111.51</v>
      </c>
      <c r="S117" s="1281"/>
      <c r="T117" s="1282"/>
    </row>
    <row r="118" spans="1:20" s="947" customFormat="1" ht="15.75" x14ac:dyDescent="0.25">
      <c r="A118" s="1289"/>
      <c r="B118" s="1290"/>
      <c r="C118" s="1291"/>
      <c r="D118" s="1335"/>
      <c r="E118" s="1335"/>
      <c r="F118" s="1335"/>
      <c r="G118" s="1335"/>
      <c r="H118" s="1335"/>
      <c r="I118" s="1335"/>
      <c r="J118" s="1335"/>
      <c r="K118" s="1335"/>
      <c r="L118" s="969">
        <v>106.6</v>
      </c>
      <c r="M118" s="970">
        <v>107.17</v>
      </c>
      <c r="N118" s="970">
        <v>109.72</v>
      </c>
      <c r="O118" s="970">
        <v>111.51</v>
      </c>
      <c r="P118" s="970"/>
      <c r="Q118" s="971"/>
      <c r="R118" s="1283"/>
      <c r="S118" s="1284"/>
      <c r="T118" s="1285"/>
    </row>
    <row r="119" spans="1:20" s="947" customFormat="1" ht="15.75" x14ac:dyDescent="0.25">
      <c r="A119" s="1289"/>
      <c r="B119" s="1290"/>
      <c r="C119" s="1291"/>
      <c r="D119" s="1335"/>
      <c r="E119" s="1335"/>
      <c r="F119" s="1335"/>
      <c r="G119" s="1335"/>
      <c r="H119" s="1335"/>
      <c r="I119" s="1335"/>
      <c r="J119" s="1335"/>
      <c r="K119" s="1335"/>
      <c r="L119" s="963" t="s">
        <v>71</v>
      </c>
      <c r="M119" s="964" t="s">
        <v>76</v>
      </c>
      <c r="N119" s="964" t="s">
        <v>77</v>
      </c>
      <c r="O119" s="964" t="s">
        <v>78</v>
      </c>
      <c r="P119" s="964" t="s">
        <v>79</v>
      </c>
      <c r="Q119" s="965" t="s">
        <v>80</v>
      </c>
      <c r="R119" s="1283"/>
      <c r="S119" s="1284"/>
      <c r="T119" s="1285"/>
    </row>
    <row r="120" spans="1:20" s="947" customFormat="1" ht="16.5" thickBot="1" x14ac:dyDescent="0.3">
      <c r="A120" s="1310"/>
      <c r="B120" s="1311"/>
      <c r="C120" s="1312"/>
      <c r="D120" s="1336"/>
      <c r="E120" s="1336"/>
      <c r="F120" s="1336"/>
      <c r="G120" s="1336"/>
      <c r="H120" s="1336"/>
      <c r="I120" s="1336"/>
      <c r="J120" s="1336"/>
      <c r="K120" s="1336"/>
      <c r="L120" s="972"/>
      <c r="M120" s="973"/>
      <c r="N120" s="973"/>
      <c r="O120" s="973"/>
      <c r="P120" s="973"/>
      <c r="Q120" s="968"/>
      <c r="R120" s="1286"/>
      <c r="S120" s="1287"/>
      <c r="T120" s="1288"/>
    </row>
    <row r="121" spans="1:20" s="947" customFormat="1" ht="15.75" x14ac:dyDescent="0.25">
      <c r="B121" s="618" t="s">
        <v>617</v>
      </c>
      <c r="C121" s="618"/>
      <c r="D121" s="618"/>
    </row>
    <row r="122" spans="1:20" ht="12" customHeight="1" x14ac:dyDescent="0.3"/>
    <row r="123" spans="1:20" ht="12" customHeight="1" x14ac:dyDescent="0.3">
      <c r="L123" s="978"/>
      <c r="R123" s="979"/>
    </row>
    <row r="124" spans="1:20" ht="12" customHeight="1" x14ac:dyDescent="0.3"/>
    <row r="125" spans="1:20" ht="12" customHeight="1" x14ac:dyDescent="0.3"/>
    <row r="126" spans="1:20" ht="12" customHeight="1" x14ac:dyDescent="0.3"/>
    <row r="127" spans="1:20" ht="12" customHeight="1" x14ac:dyDescent="0.3"/>
    <row r="128" spans="1:20" ht="12" customHeight="1" x14ac:dyDescent="0.3"/>
    <row r="129" ht="12" customHeight="1" x14ac:dyDescent="0.3"/>
    <row r="130" ht="12" customHeight="1" x14ac:dyDescent="0.3"/>
    <row r="131" ht="12" customHeight="1" x14ac:dyDescent="0.3"/>
    <row r="132" ht="12" customHeight="1" x14ac:dyDescent="0.3"/>
    <row r="133" ht="12" customHeight="1" x14ac:dyDescent="0.3"/>
    <row r="134" ht="12" customHeight="1" x14ac:dyDescent="0.3"/>
    <row r="135" ht="12" customHeight="1" x14ac:dyDescent="0.3"/>
    <row r="136" ht="12" customHeight="1" x14ac:dyDescent="0.3"/>
    <row r="137" ht="12" customHeight="1" x14ac:dyDescent="0.3"/>
    <row r="138" ht="12" customHeight="1" x14ac:dyDescent="0.3"/>
    <row r="139" ht="12" customHeight="1" x14ac:dyDescent="0.3"/>
    <row r="140" ht="12" customHeight="1" x14ac:dyDescent="0.3"/>
    <row r="141" ht="12" customHeight="1" x14ac:dyDescent="0.3"/>
    <row r="142" ht="12" customHeight="1" x14ac:dyDescent="0.3"/>
    <row r="143" ht="12" customHeight="1" x14ac:dyDescent="0.3"/>
    <row r="144" ht="12" customHeight="1" x14ac:dyDescent="0.3"/>
    <row r="145" ht="12" customHeight="1" x14ac:dyDescent="0.3"/>
    <row r="146" ht="12" customHeight="1" x14ac:dyDescent="0.3"/>
  </sheetData>
  <mergeCells count="407">
    <mergeCell ref="A22:C22"/>
    <mergeCell ref="D22:G22"/>
    <mergeCell ref="H22:L22"/>
    <mergeCell ref="M22:P22"/>
    <mergeCell ref="Q22:T22"/>
    <mergeCell ref="A47:C47"/>
    <mergeCell ref="D47:G47"/>
    <mergeCell ref="H47:L47"/>
    <mergeCell ref="M47:P47"/>
    <mergeCell ref="Q47:T47"/>
    <mergeCell ref="A45:C45"/>
    <mergeCell ref="D45:G45"/>
    <mergeCell ref="H45:L45"/>
    <mergeCell ref="M45:P45"/>
    <mergeCell ref="Q45:T45"/>
    <mergeCell ref="H46:T46"/>
    <mergeCell ref="A44:C44"/>
    <mergeCell ref="D44:G44"/>
    <mergeCell ref="H44:L44"/>
    <mergeCell ref="M44:P44"/>
    <mergeCell ref="Q44:T44"/>
    <mergeCell ref="A42:C42"/>
    <mergeCell ref="D42:G42"/>
    <mergeCell ref="H42:L42"/>
    <mergeCell ref="R117:T120"/>
    <mergeCell ref="R113:T116"/>
    <mergeCell ref="A117:C120"/>
    <mergeCell ref="D117:D120"/>
    <mergeCell ref="E117:E120"/>
    <mergeCell ref="F117:F120"/>
    <mergeCell ref="G117:G120"/>
    <mergeCell ref="H117:H120"/>
    <mergeCell ref="I117:I120"/>
    <mergeCell ref="J117:J120"/>
    <mergeCell ref="K117:K120"/>
    <mergeCell ref="R110:T112"/>
    <mergeCell ref="A113:C116"/>
    <mergeCell ref="D113:D116"/>
    <mergeCell ref="E113:E116"/>
    <mergeCell ref="F113:F116"/>
    <mergeCell ref="G113:G116"/>
    <mergeCell ref="H113:H116"/>
    <mergeCell ref="I113:I116"/>
    <mergeCell ref="J113:J116"/>
    <mergeCell ref="K113:K116"/>
    <mergeCell ref="A110:C112"/>
    <mergeCell ref="D110:D112"/>
    <mergeCell ref="E110:E112"/>
    <mergeCell ref="F110:F112"/>
    <mergeCell ref="G110:G112"/>
    <mergeCell ref="H110:H112"/>
    <mergeCell ref="I110:I112"/>
    <mergeCell ref="J110:J112"/>
    <mergeCell ref="K110:K112"/>
    <mergeCell ref="R106:T109"/>
    <mergeCell ref="L108:L109"/>
    <mergeCell ref="M108:M109"/>
    <mergeCell ref="N108:N109"/>
    <mergeCell ref="O108:O109"/>
    <mergeCell ref="P108:P109"/>
    <mergeCell ref="A106:C109"/>
    <mergeCell ref="D106:D109"/>
    <mergeCell ref="E106:E109"/>
    <mergeCell ref="F106:F109"/>
    <mergeCell ref="G106:G109"/>
    <mergeCell ref="H106:H109"/>
    <mergeCell ref="Q108:Q109"/>
    <mergeCell ref="I106:I109"/>
    <mergeCell ref="J106:J109"/>
    <mergeCell ref="K106:K109"/>
    <mergeCell ref="L106:Q107"/>
    <mergeCell ref="I100:I103"/>
    <mergeCell ref="J100:J103"/>
    <mergeCell ref="K100:K103"/>
    <mergeCell ref="R100:T103"/>
    <mergeCell ref="A104:T104"/>
    <mergeCell ref="A105:T105"/>
    <mergeCell ref="I96:I99"/>
    <mergeCell ref="J96:J99"/>
    <mergeCell ref="K96:K99"/>
    <mergeCell ref="R96:T99"/>
    <mergeCell ref="A100:C103"/>
    <mergeCell ref="D100:D103"/>
    <mergeCell ref="E100:E103"/>
    <mergeCell ref="F100:F103"/>
    <mergeCell ref="G100:G103"/>
    <mergeCell ref="H100:H103"/>
    <mergeCell ref="I93:I95"/>
    <mergeCell ref="J93:J95"/>
    <mergeCell ref="K93:K95"/>
    <mergeCell ref="R93:T95"/>
    <mergeCell ref="A96:C99"/>
    <mergeCell ref="D96:D99"/>
    <mergeCell ref="E96:E99"/>
    <mergeCell ref="F96:F99"/>
    <mergeCell ref="G96:G99"/>
    <mergeCell ref="H96:H99"/>
    <mergeCell ref="A93:C95"/>
    <mergeCell ref="D93:D95"/>
    <mergeCell ref="E93:E95"/>
    <mergeCell ref="F93:F95"/>
    <mergeCell ref="G93:G95"/>
    <mergeCell ref="H93:H95"/>
    <mergeCell ref="A88:T88"/>
    <mergeCell ref="A89:C92"/>
    <mergeCell ref="D89:D92"/>
    <mergeCell ref="E89:E92"/>
    <mergeCell ref="F89:F92"/>
    <mergeCell ref="G89:G92"/>
    <mergeCell ref="H89:H92"/>
    <mergeCell ref="I89:I92"/>
    <mergeCell ref="J89:J92"/>
    <mergeCell ref="K89:K92"/>
    <mergeCell ref="L89:Q90"/>
    <mergeCell ref="R89:T92"/>
    <mergeCell ref="L91:L92"/>
    <mergeCell ref="M91:M92"/>
    <mergeCell ref="N91:N92"/>
    <mergeCell ref="O91:O92"/>
    <mergeCell ref="P91:P92"/>
    <mergeCell ref="Q91:Q92"/>
    <mergeCell ref="R79:T82"/>
    <mergeCell ref="A83:C86"/>
    <mergeCell ref="D83:D86"/>
    <mergeCell ref="E83:E86"/>
    <mergeCell ref="F83:F86"/>
    <mergeCell ref="G83:G86"/>
    <mergeCell ref="H83:H86"/>
    <mergeCell ref="I83:I86"/>
    <mergeCell ref="J83:J86"/>
    <mergeCell ref="K83:K86"/>
    <mergeCell ref="R83:T86"/>
    <mergeCell ref="A79:C82"/>
    <mergeCell ref="D79:D82"/>
    <mergeCell ref="E79:E82"/>
    <mergeCell ref="F79:F82"/>
    <mergeCell ref="G79:G82"/>
    <mergeCell ref="H79:H82"/>
    <mergeCell ref="I79:I82"/>
    <mergeCell ref="J79:J82"/>
    <mergeCell ref="K79:K82"/>
    <mergeCell ref="R66:T69"/>
    <mergeCell ref="A71:T71"/>
    <mergeCell ref="Q74:Q75"/>
    <mergeCell ref="A76:C78"/>
    <mergeCell ref="D76:D78"/>
    <mergeCell ref="E76:E78"/>
    <mergeCell ref="F76:F78"/>
    <mergeCell ref="G76:G78"/>
    <mergeCell ref="H76:H78"/>
    <mergeCell ref="I76:I78"/>
    <mergeCell ref="J76:J78"/>
    <mergeCell ref="K76:K78"/>
    <mergeCell ref="I72:I75"/>
    <mergeCell ref="J72:J75"/>
    <mergeCell ref="K72:K75"/>
    <mergeCell ref="L72:Q73"/>
    <mergeCell ref="R76:T78"/>
    <mergeCell ref="X71:AJ71"/>
    <mergeCell ref="A72:C75"/>
    <mergeCell ref="D72:D75"/>
    <mergeCell ref="E72:E75"/>
    <mergeCell ref="F72:F75"/>
    <mergeCell ref="G72:G75"/>
    <mergeCell ref="H72:H75"/>
    <mergeCell ref="K62:K65"/>
    <mergeCell ref="R62:T65"/>
    <mergeCell ref="A66:C69"/>
    <mergeCell ref="D66:D69"/>
    <mergeCell ref="E66:E69"/>
    <mergeCell ref="F66:F69"/>
    <mergeCell ref="G66:G69"/>
    <mergeCell ref="H66:H69"/>
    <mergeCell ref="I66:I69"/>
    <mergeCell ref="J66:J69"/>
    <mergeCell ref="R72:T75"/>
    <mergeCell ref="L74:L75"/>
    <mergeCell ref="M74:M75"/>
    <mergeCell ref="N74:N75"/>
    <mergeCell ref="O74:O75"/>
    <mergeCell ref="P74:P75"/>
    <mergeCell ref="K66:K69"/>
    <mergeCell ref="K59:K61"/>
    <mergeCell ref="R59:T61"/>
    <mergeCell ref="A62:C65"/>
    <mergeCell ref="D62:D65"/>
    <mergeCell ref="E62:E65"/>
    <mergeCell ref="F62:F65"/>
    <mergeCell ref="G62:G65"/>
    <mergeCell ref="H62:H65"/>
    <mergeCell ref="I62:I65"/>
    <mergeCell ref="J62:J65"/>
    <mergeCell ref="A59:C61"/>
    <mergeCell ref="D59:D61"/>
    <mergeCell ref="E59:E61"/>
    <mergeCell ref="F59:F61"/>
    <mergeCell ref="G59:G61"/>
    <mergeCell ref="H59:H61"/>
    <mergeCell ref="I59:I61"/>
    <mergeCell ref="J59:J61"/>
    <mergeCell ref="H55:H58"/>
    <mergeCell ref="I55:I58"/>
    <mergeCell ref="J55:J58"/>
    <mergeCell ref="R55:T58"/>
    <mergeCell ref="L57:L58"/>
    <mergeCell ref="M57:M58"/>
    <mergeCell ref="N57:N58"/>
    <mergeCell ref="O57:O58"/>
    <mergeCell ref="X46:AJ46"/>
    <mergeCell ref="X48:AJ48"/>
    <mergeCell ref="R53:T53"/>
    <mergeCell ref="A54:T54"/>
    <mergeCell ref="X54:AJ54"/>
    <mergeCell ref="A55:C58"/>
    <mergeCell ref="D55:D58"/>
    <mergeCell ref="E55:E58"/>
    <mergeCell ref="F55:F58"/>
    <mergeCell ref="G55:G58"/>
    <mergeCell ref="P57:P58"/>
    <mergeCell ref="Q57:Q58"/>
    <mergeCell ref="K55:K58"/>
    <mergeCell ref="L55:Q56"/>
    <mergeCell ref="A46:C46"/>
    <mergeCell ref="D46:G46"/>
    <mergeCell ref="Q39:T39"/>
    <mergeCell ref="M42:P42"/>
    <mergeCell ref="Q42:T42"/>
    <mergeCell ref="A43:C43"/>
    <mergeCell ref="D43:G43"/>
    <mergeCell ref="H43:L43"/>
    <mergeCell ref="M43:P43"/>
    <mergeCell ref="Q43:T43"/>
    <mergeCell ref="A40:C40"/>
    <mergeCell ref="D40:G40"/>
    <mergeCell ref="H40:L40"/>
    <mergeCell ref="M40:P40"/>
    <mergeCell ref="Q40:T40"/>
    <mergeCell ref="A41:C41"/>
    <mergeCell ref="D41:G41"/>
    <mergeCell ref="H41:L41"/>
    <mergeCell ref="M41:P41"/>
    <mergeCell ref="Q41:T41"/>
    <mergeCell ref="X35:AJ35"/>
    <mergeCell ref="X33:AJ33"/>
    <mergeCell ref="A34:C34"/>
    <mergeCell ref="D34:G34"/>
    <mergeCell ref="H34:L34"/>
    <mergeCell ref="M34:P34"/>
    <mergeCell ref="Q34:T34"/>
    <mergeCell ref="A36:C36"/>
    <mergeCell ref="D36:G36"/>
    <mergeCell ref="H36:L36"/>
    <mergeCell ref="M36:P36"/>
    <mergeCell ref="Q36:T36"/>
    <mergeCell ref="A20:C20"/>
    <mergeCell ref="D20:G20"/>
    <mergeCell ref="H20:L20"/>
    <mergeCell ref="M20:P20"/>
    <mergeCell ref="Q20:T20"/>
    <mergeCell ref="A21:C21"/>
    <mergeCell ref="D21:G21"/>
    <mergeCell ref="H21:T21"/>
    <mergeCell ref="A19:C19"/>
    <mergeCell ref="D19:G19"/>
    <mergeCell ref="H19:L19"/>
    <mergeCell ref="M19:P19"/>
    <mergeCell ref="Q19:T19"/>
    <mergeCell ref="A17:C17"/>
    <mergeCell ref="D17:G17"/>
    <mergeCell ref="H17:L17"/>
    <mergeCell ref="M17:P17"/>
    <mergeCell ref="Q17:T17"/>
    <mergeCell ref="A18:C18"/>
    <mergeCell ref="D18:G18"/>
    <mergeCell ref="H18:L18"/>
    <mergeCell ref="M18:P18"/>
    <mergeCell ref="Q18:T18"/>
    <mergeCell ref="A15:C15"/>
    <mergeCell ref="D15:G15"/>
    <mergeCell ref="H15:L15"/>
    <mergeCell ref="M15:P15"/>
    <mergeCell ref="Q15:T15"/>
    <mergeCell ref="A16:C16"/>
    <mergeCell ref="D16:G16"/>
    <mergeCell ref="H16:L16"/>
    <mergeCell ref="M16:P16"/>
    <mergeCell ref="Q16:T16"/>
    <mergeCell ref="A13:C13"/>
    <mergeCell ref="D13:G13"/>
    <mergeCell ref="H13:L13"/>
    <mergeCell ref="M13:P13"/>
    <mergeCell ref="Q13:T13"/>
    <mergeCell ref="A14:C14"/>
    <mergeCell ref="D14:G14"/>
    <mergeCell ref="H14:L14"/>
    <mergeCell ref="M14:P14"/>
    <mergeCell ref="Q14:T14"/>
    <mergeCell ref="A11:C11"/>
    <mergeCell ref="D11:G11"/>
    <mergeCell ref="H11:L11"/>
    <mergeCell ref="M11:P11"/>
    <mergeCell ref="Q11:T11"/>
    <mergeCell ref="A12:C12"/>
    <mergeCell ref="D12:G12"/>
    <mergeCell ref="H12:L12"/>
    <mergeCell ref="M12:P12"/>
    <mergeCell ref="Q12:T12"/>
    <mergeCell ref="A9:C9"/>
    <mergeCell ref="D9:G9"/>
    <mergeCell ref="H9:L9"/>
    <mergeCell ref="M9:P9"/>
    <mergeCell ref="Q9:T9"/>
    <mergeCell ref="A10:C10"/>
    <mergeCell ref="D10:G10"/>
    <mergeCell ref="H10:L10"/>
    <mergeCell ref="M10:P10"/>
    <mergeCell ref="Q10:T10"/>
    <mergeCell ref="A7:C7"/>
    <mergeCell ref="D7:G7"/>
    <mergeCell ref="H7:L7"/>
    <mergeCell ref="M7:P7"/>
    <mergeCell ref="Q7:T7"/>
    <mergeCell ref="A8:C8"/>
    <mergeCell ref="D8:G8"/>
    <mergeCell ref="H8:T8"/>
    <mergeCell ref="A1:T1"/>
    <mergeCell ref="A2:T2"/>
    <mergeCell ref="A3:T3"/>
    <mergeCell ref="A4:C6"/>
    <mergeCell ref="D4:T4"/>
    <mergeCell ref="D5:G6"/>
    <mergeCell ref="H5:T5"/>
    <mergeCell ref="H6:L6"/>
    <mergeCell ref="M6:P6"/>
    <mergeCell ref="Q6:T6"/>
    <mergeCell ref="A51:C51"/>
    <mergeCell ref="D51:G51"/>
    <mergeCell ref="H51:T51"/>
    <mergeCell ref="A26:C26"/>
    <mergeCell ref="D26:G26"/>
    <mergeCell ref="H26:T26"/>
    <mergeCell ref="A23:C23"/>
    <mergeCell ref="H23:L23"/>
    <mergeCell ref="M23:P23"/>
    <mergeCell ref="Q23:T23"/>
    <mergeCell ref="D23:G23"/>
    <mergeCell ref="A48:C48"/>
    <mergeCell ref="D48:G48"/>
    <mergeCell ref="H48:L48"/>
    <mergeCell ref="M48:P48"/>
    <mergeCell ref="Q48:T48"/>
    <mergeCell ref="A32:C32"/>
    <mergeCell ref="D32:G32"/>
    <mergeCell ref="H32:L32"/>
    <mergeCell ref="M32:P32"/>
    <mergeCell ref="Q32:T32"/>
    <mergeCell ref="A33:C33"/>
    <mergeCell ref="D33:G33"/>
    <mergeCell ref="H33:T33"/>
    <mergeCell ref="A24:C24"/>
    <mergeCell ref="D24:G24"/>
    <mergeCell ref="H24:L24"/>
    <mergeCell ref="M24:P24"/>
    <mergeCell ref="Q24:T24"/>
    <mergeCell ref="A49:C49"/>
    <mergeCell ref="D49:G49"/>
    <mergeCell ref="H49:L49"/>
    <mergeCell ref="M49:P49"/>
    <mergeCell ref="Q49:T49"/>
    <mergeCell ref="R27:T27"/>
    <mergeCell ref="A28:T28"/>
    <mergeCell ref="A29:C31"/>
    <mergeCell ref="D29:T29"/>
    <mergeCell ref="D30:G31"/>
    <mergeCell ref="H30:T30"/>
    <mergeCell ref="H31:L31"/>
    <mergeCell ref="M31:P31"/>
    <mergeCell ref="Q31:T31"/>
    <mergeCell ref="A35:C35"/>
    <mergeCell ref="D35:G35"/>
    <mergeCell ref="H35:L35"/>
    <mergeCell ref="M35:P35"/>
    <mergeCell ref="Q35:T35"/>
    <mergeCell ref="M25:P25"/>
    <mergeCell ref="H25:L25"/>
    <mergeCell ref="Q25:T25"/>
    <mergeCell ref="A25:C25"/>
    <mergeCell ref="D25:G25"/>
    <mergeCell ref="A50:C50"/>
    <mergeCell ref="D50:G50"/>
    <mergeCell ref="H50:L50"/>
    <mergeCell ref="M50:P50"/>
    <mergeCell ref="Q50:T50"/>
    <mergeCell ref="A37:C37"/>
    <mergeCell ref="D37:G37"/>
    <mergeCell ref="H37:L37"/>
    <mergeCell ref="M37:P37"/>
    <mergeCell ref="Q37:T37"/>
    <mergeCell ref="A38:C38"/>
    <mergeCell ref="D38:G38"/>
    <mergeCell ref="H38:L38"/>
    <mergeCell ref="M38:P38"/>
    <mergeCell ref="Q38:T38"/>
    <mergeCell ref="A39:C39"/>
    <mergeCell ref="D39:G39"/>
    <mergeCell ref="H39:L39"/>
    <mergeCell ref="M39:P39"/>
  </mergeCells>
  <printOptions horizontalCentered="1"/>
  <pageMargins left="0.39370078740157483" right="0.19685039370078741" top="0.11811023622047245" bottom="0.11811023622047245" header="0.15748031496062992" footer="0.15748031496062992"/>
  <pageSetup paperSize="9" scale="53" orientation="portrait" r:id="rId1"/>
  <headerFooter alignWithMargins="0">
    <oddFooter xml:space="preserve">&amp;C11
</oddFooter>
  </headerFooter>
  <colBreaks count="1" manualBreakCount="1">
    <brk id="20" min="1" max="60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  <pageSetUpPr fitToPage="1"/>
  </sheetPr>
  <dimension ref="A1:K136"/>
  <sheetViews>
    <sheetView view="pageBreakPreview" zoomScale="60" zoomScaleNormal="75" workbookViewId="0">
      <pane ySplit="4" topLeftCell="A5" activePane="bottomLeft" state="frozen"/>
      <selection activeCell="E181" sqref="E181"/>
      <selection pane="bottomLeft" activeCell="A24" sqref="A24"/>
    </sheetView>
  </sheetViews>
  <sheetFormatPr defaultColWidth="5.7109375" defaultRowHeight="15.75" x14ac:dyDescent="0.2"/>
  <cols>
    <col min="1" max="1" width="141.85546875" style="272" customWidth="1"/>
    <col min="2" max="2" width="10.140625" style="272" bestFit="1" customWidth="1"/>
    <col min="3" max="3" width="18.85546875" style="272" customWidth="1"/>
    <col min="4" max="4" width="20.7109375" style="272" customWidth="1"/>
    <col min="5" max="5" width="22.5703125" style="272" customWidth="1"/>
    <col min="6" max="6" width="89.140625" style="283" bestFit="1" customWidth="1"/>
    <col min="7" max="7" width="9.140625" style="272" customWidth="1"/>
    <col min="8" max="8" width="22.5703125" style="272" customWidth="1"/>
    <col min="9" max="252" width="9.140625" style="272" customWidth="1"/>
    <col min="253" max="253" width="5.7109375" style="272"/>
    <col min="254" max="254" width="5.7109375" style="272" customWidth="1"/>
    <col min="255" max="255" width="112.5703125" style="272" customWidth="1"/>
    <col min="256" max="256" width="10.140625" style="272" bestFit="1" customWidth="1"/>
    <col min="257" max="257" width="18.85546875" style="272" customWidth="1"/>
    <col min="258" max="258" width="19" style="272" customWidth="1"/>
    <col min="259" max="259" width="19.5703125" style="272" customWidth="1"/>
    <col min="260" max="260" width="16.7109375" style="272" customWidth="1"/>
    <col min="261" max="508" width="9.140625" style="272" customWidth="1"/>
    <col min="509" max="509" width="5.7109375" style="272"/>
    <col min="510" max="510" width="5.7109375" style="272" customWidth="1"/>
    <col min="511" max="511" width="112.5703125" style="272" customWidth="1"/>
    <col min="512" max="512" width="10.140625" style="272" bestFit="1" customWidth="1"/>
    <col min="513" max="513" width="18.85546875" style="272" customWidth="1"/>
    <col min="514" max="514" width="19" style="272" customWidth="1"/>
    <col min="515" max="515" width="19.5703125" style="272" customWidth="1"/>
    <col min="516" max="516" width="16.7109375" style="272" customWidth="1"/>
    <col min="517" max="764" width="9.140625" style="272" customWidth="1"/>
    <col min="765" max="765" width="5.7109375" style="272"/>
    <col min="766" max="766" width="5.7109375" style="272" customWidth="1"/>
    <col min="767" max="767" width="112.5703125" style="272" customWidth="1"/>
    <col min="768" max="768" width="10.140625" style="272" bestFit="1" customWidth="1"/>
    <col min="769" max="769" width="18.85546875" style="272" customWidth="1"/>
    <col min="770" max="770" width="19" style="272" customWidth="1"/>
    <col min="771" max="771" width="19.5703125" style="272" customWidth="1"/>
    <col min="772" max="772" width="16.7109375" style="272" customWidth="1"/>
    <col min="773" max="1020" width="9.140625" style="272" customWidth="1"/>
    <col min="1021" max="1021" width="5.7109375" style="272"/>
    <col min="1022" max="1022" width="5.7109375" style="272" customWidth="1"/>
    <col min="1023" max="1023" width="112.5703125" style="272" customWidth="1"/>
    <col min="1024" max="1024" width="10.140625" style="272" bestFit="1" customWidth="1"/>
    <col min="1025" max="1025" width="18.85546875" style="272" customWidth="1"/>
    <col min="1026" max="1026" width="19" style="272" customWidth="1"/>
    <col min="1027" max="1027" width="19.5703125" style="272" customWidth="1"/>
    <col min="1028" max="1028" width="16.7109375" style="272" customWidth="1"/>
    <col min="1029" max="1276" width="9.140625" style="272" customWidth="1"/>
    <col min="1277" max="1277" width="5.7109375" style="272"/>
    <col min="1278" max="1278" width="5.7109375" style="272" customWidth="1"/>
    <col min="1279" max="1279" width="112.5703125" style="272" customWidth="1"/>
    <col min="1280" max="1280" width="10.140625" style="272" bestFit="1" customWidth="1"/>
    <col min="1281" max="1281" width="18.85546875" style="272" customWidth="1"/>
    <col min="1282" max="1282" width="19" style="272" customWidth="1"/>
    <col min="1283" max="1283" width="19.5703125" style="272" customWidth="1"/>
    <col min="1284" max="1284" width="16.7109375" style="272" customWidth="1"/>
    <col min="1285" max="1532" width="9.140625" style="272" customWidth="1"/>
    <col min="1533" max="1533" width="5.7109375" style="272"/>
    <col min="1534" max="1534" width="5.7109375" style="272" customWidth="1"/>
    <col min="1535" max="1535" width="112.5703125" style="272" customWidth="1"/>
    <col min="1536" max="1536" width="10.140625" style="272" bestFit="1" customWidth="1"/>
    <col min="1537" max="1537" width="18.85546875" style="272" customWidth="1"/>
    <col min="1538" max="1538" width="19" style="272" customWidth="1"/>
    <col min="1539" max="1539" width="19.5703125" style="272" customWidth="1"/>
    <col min="1540" max="1540" width="16.7109375" style="272" customWidth="1"/>
    <col min="1541" max="1788" width="9.140625" style="272" customWidth="1"/>
    <col min="1789" max="1789" width="5.7109375" style="272"/>
    <col min="1790" max="1790" width="5.7109375" style="272" customWidth="1"/>
    <col min="1791" max="1791" width="112.5703125" style="272" customWidth="1"/>
    <col min="1792" max="1792" width="10.140625" style="272" bestFit="1" customWidth="1"/>
    <col min="1793" max="1793" width="18.85546875" style="272" customWidth="1"/>
    <col min="1794" max="1794" width="19" style="272" customWidth="1"/>
    <col min="1795" max="1795" width="19.5703125" style="272" customWidth="1"/>
    <col min="1796" max="1796" width="16.7109375" style="272" customWidth="1"/>
    <col min="1797" max="2044" width="9.140625" style="272" customWidth="1"/>
    <col min="2045" max="2045" width="5.7109375" style="272"/>
    <col min="2046" max="2046" width="5.7109375" style="272" customWidth="1"/>
    <col min="2047" max="2047" width="112.5703125" style="272" customWidth="1"/>
    <col min="2048" max="2048" width="10.140625" style="272" bestFit="1" customWidth="1"/>
    <col min="2049" max="2049" width="18.85546875" style="272" customWidth="1"/>
    <col min="2050" max="2050" width="19" style="272" customWidth="1"/>
    <col min="2051" max="2051" width="19.5703125" style="272" customWidth="1"/>
    <col min="2052" max="2052" width="16.7109375" style="272" customWidth="1"/>
    <col min="2053" max="2300" width="9.140625" style="272" customWidth="1"/>
    <col min="2301" max="2301" width="5.7109375" style="272"/>
    <col min="2302" max="2302" width="5.7109375" style="272" customWidth="1"/>
    <col min="2303" max="2303" width="112.5703125" style="272" customWidth="1"/>
    <col min="2304" max="2304" width="10.140625" style="272" bestFit="1" customWidth="1"/>
    <col min="2305" max="2305" width="18.85546875" style="272" customWidth="1"/>
    <col min="2306" max="2306" width="19" style="272" customWidth="1"/>
    <col min="2307" max="2307" width="19.5703125" style="272" customWidth="1"/>
    <col min="2308" max="2308" width="16.7109375" style="272" customWidth="1"/>
    <col min="2309" max="2556" width="9.140625" style="272" customWidth="1"/>
    <col min="2557" max="2557" width="5.7109375" style="272"/>
    <col min="2558" max="2558" width="5.7109375" style="272" customWidth="1"/>
    <col min="2559" max="2559" width="112.5703125" style="272" customWidth="1"/>
    <col min="2560" max="2560" width="10.140625" style="272" bestFit="1" customWidth="1"/>
    <col min="2561" max="2561" width="18.85546875" style="272" customWidth="1"/>
    <col min="2562" max="2562" width="19" style="272" customWidth="1"/>
    <col min="2563" max="2563" width="19.5703125" style="272" customWidth="1"/>
    <col min="2564" max="2564" width="16.7109375" style="272" customWidth="1"/>
    <col min="2565" max="2812" width="9.140625" style="272" customWidth="1"/>
    <col min="2813" max="2813" width="5.7109375" style="272"/>
    <col min="2814" max="2814" width="5.7109375" style="272" customWidth="1"/>
    <col min="2815" max="2815" width="112.5703125" style="272" customWidth="1"/>
    <col min="2816" max="2816" width="10.140625" style="272" bestFit="1" customWidth="1"/>
    <col min="2817" max="2817" width="18.85546875" style="272" customWidth="1"/>
    <col min="2818" max="2818" width="19" style="272" customWidth="1"/>
    <col min="2819" max="2819" width="19.5703125" style="272" customWidth="1"/>
    <col min="2820" max="2820" width="16.7109375" style="272" customWidth="1"/>
    <col min="2821" max="3068" width="9.140625" style="272" customWidth="1"/>
    <col min="3069" max="3069" width="5.7109375" style="272"/>
    <col min="3070" max="3070" width="5.7109375" style="272" customWidth="1"/>
    <col min="3071" max="3071" width="112.5703125" style="272" customWidth="1"/>
    <col min="3072" max="3072" width="10.140625" style="272" bestFit="1" customWidth="1"/>
    <col min="3073" max="3073" width="18.85546875" style="272" customWidth="1"/>
    <col min="3074" max="3074" width="19" style="272" customWidth="1"/>
    <col min="3075" max="3075" width="19.5703125" style="272" customWidth="1"/>
    <col min="3076" max="3076" width="16.7109375" style="272" customWidth="1"/>
    <col min="3077" max="3324" width="9.140625" style="272" customWidth="1"/>
    <col min="3325" max="3325" width="5.7109375" style="272"/>
    <col min="3326" max="3326" width="5.7109375" style="272" customWidth="1"/>
    <col min="3327" max="3327" width="112.5703125" style="272" customWidth="1"/>
    <col min="3328" max="3328" width="10.140625" style="272" bestFit="1" customWidth="1"/>
    <col min="3329" max="3329" width="18.85546875" style="272" customWidth="1"/>
    <col min="3330" max="3330" width="19" style="272" customWidth="1"/>
    <col min="3331" max="3331" width="19.5703125" style="272" customWidth="1"/>
    <col min="3332" max="3332" width="16.7109375" style="272" customWidth="1"/>
    <col min="3333" max="3580" width="9.140625" style="272" customWidth="1"/>
    <col min="3581" max="3581" width="5.7109375" style="272"/>
    <col min="3582" max="3582" width="5.7109375" style="272" customWidth="1"/>
    <col min="3583" max="3583" width="112.5703125" style="272" customWidth="1"/>
    <col min="3584" max="3584" width="10.140625" style="272" bestFit="1" customWidth="1"/>
    <col min="3585" max="3585" width="18.85546875" style="272" customWidth="1"/>
    <col min="3586" max="3586" width="19" style="272" customWidth="1"/>
    <col min="3587" max="3587" width="19.5703125" style="272" customWidth="1"/>
    <col min="3588" max="3588" width="16.7109375" style="272" customWidth="1"/>
    <col min="3589" max="3836" width="9.140625" style="272" customWidth="1"/>
    <col min="3837" max="3837" width="5.7109375" style="272"/>
    <col min="3838" max="3838" width="5.7109375" style="272" customWidth="1"/>
    <col min="3839" max="3839" width="112.5703125" style="272" customWidth="1"/>
    <col min="3840" max="3840" width="10.140625" style="272" bestFit="1" customWidth="1"/>
    <col min="3841" max="3841" width="18.85546875" style="272" customWidth="1"/>
    <col min="3842" max="3842" width="19" style="272" customWidth="1"/>
    <col min="3843" max="3843" width="19.5703125" style="272" customWidth="1"/>
    <col min="3844" max="3844" width="16.7109375" style="272" customWidth="1"/>
    <col min="3845" max="4092" width="9.140625" style="272" customWidth="1"/>
    <col min="4093" max="4093" width="5.7109375" style="272"/>
    <col min="4094" max="4094" width="5.7109375" style="272" customWidth="1"/>
    <col min="4095" max="4095" width="112.5703125" style="272" customWidth="1"/>
    <col min="4096" max="4096" width="10.140625" style="272" bestFit="1" customWidth="1"/>
    <col min="4097" max="4097" width="18.85546875" style="272" customWidth="1"/>
    <col min="4098" max="4098" width="19" style="272" customWidth="1"/>
    <col min="4099" max="4099" width="19.5703125" style="272" customWidth="1"/>
    <col min="4100" max="4100" width="16.7109375" style="272" customWidth="1"/>
    <col min="4101" max="4348" width="9.140625" style="272" customWidth="1"/>
    <col min="4349" max="4349" width="5.7109375" style="272"/>
    <col min="4350" max="4350" width="5.7109375" style="272" customWidth="1"/>
    <col min="4351" max="4351" width="112.5703125" style="272" customWidth="1"/>
    <col min="4352" max="4352" width="10.140625" style="272" bestFit="1" customWidth="1"/>
    <col min="4353" max="4353" width="18.85546875" style="272" customWidth="1"/>
    <col min="4354" max="4354" width="19" style="272" customWidth="1"/>
    <col min="4355" max="4355" width="19.5703125" style="272" customWidth="1"/>
    <col min="4356" max="4356" width="16.7109375" style="272" customWidth="1"/>
    <col min="4357" max="4604" width="9.140625" style="272" customWidth="1"/>
    <col min="4605" max="4605" width="5.7109375" style="272"/>
    <col min="4606" max="4606" width="5.7109375" style="272" customWidth="1"/>
    <col min="4607" max="4607" width="112.5703125" style="272" customWidth="1"/>
    <col min="4608" max="4608" width="10.140625" style="272" bestFit="1" customWidth="1"/>
    <col min="4609" max="4609" width="18.85546875" style="272" customWidth="1"/>
    <col min="4610" max="4610" width="19" style="272" customWidth="1"/>
    <col min="4611" max="4611" width="19.5703125" style="272" customWidth="1"/>
    <col min="4612" max="4612" width="16.7109375" style="272" customWidth="1"/>
    <col min="4613" max="4860" width="9.140625" style="272" customWidth="1"/>
    <col min="4861" max="4861" width="5.7109375" style="272"/>
    <col min="4862" max="4862" width="5.7109375" style="272" customWidth="1"/>
    <col min="4863" max="4863" width="112.5703125" style="272" customWidth="1"/>
    <col min="4864" max="4864" width="10.140625" style="272" bestFit="1" customWidth="1"/>
    <col min="4865" max="4865" width="18.85546875" style="272" customWidth="1"/>
    <col min="4866" max="4866" width="19" style="272" customWidth="1"/>
    <col min="4867" max="4867" width="19.5703125" style="272" customWidth="1"/>
    <col min="4868" max="4868" width="16.7109375" style="272" customWidth="1"/>
    <col min="4869" max="5116" width="9.140625" style="272" customWidth="1"/>
    <col min="5117" max="5117" width="5.7109375" style="272"/>
    <col min="5118" max="5118" width="5.7109375" style="272" customWidth="1"/>
    <col min="5119" max="5119" width="112.5703125" style="272" customWidth="1"/>
    <col min="5120" max="5120" width="10.140625" style="272" bestFit="1" customWidth="1"/>
    <col min="5121" max="5121" width="18.85546875" style="272" customWidth="1"/>
    <col min="5122" max="5122" width="19" style="272" customWidth="1"/>
    <col min="5123" max="5123" width="19.5703125" style="272" customWidth="1"/>
    <col min="5124" max="5124" width="16.7109375" style="272" customWidth="1"/>
    <col min="5125" max="5372" width="9.140625" style="272" customWidth="1"/>
    <col min="5373" max="5373" width="5.7109375" style="272"/>
    <col min="5374" max="5374" width="5.7109375" style="272" customWidth="1"/>
    <col min="5375" max="5375" width="112.5703125" style="272" customWidth="1"/>
    <col min="5376" max="5376" width="10.140625" style="272" bestFit="1" customWidth="1"/>
    <col min="5377" max="5377" width="18.85546875" style="272" customWidth="1"/>
    <col min="5378" max="5378" width="19" style="272" customWidth="1"/>
    <col min="5379" max="5379" width="19.5703125" style="272" customWidth="1"/>
    <col min="5380" max="5380" width="16.7109375" style="272" customWidth="1"/>
    <col min="5381" max="5628" width="9.140625" style="272" customWidth="1"/>
    <col min="5629" max="5629" width="5.7109375" style="272"/>
    <col min="5630" max="5630" width="5.7109375" style="272" customWidth="1"/>
    <col min="5631" max="5631" width="112.5703125" style="272" customWidth="1"/>
    <col min="5632" max="5632" width="10.140625" style="272" bestFit="1" customWidth="1"/>
    <col min="5633" max="5633" width="18.85546875" style="272" customWidth="1"/>
    <col min="5634" max="5634" width="19" style="272" customWidth="1"/>
    <col min="5635" max="5635" width="19.5703125" style="272" customWidth="1"/>
    <col min="5636" max="5636" width="16.7109375" style="272" customWidth="1"/>
    <col min="5637" max="5884" width="9.140625" style="272" customWidth="1"/>
    <col min="5885" max="5885" width="5.7109375" style="272"/>
    <col min="5886" max="5886" width="5.7109375" style="272" customWidth="1"/>
    <col min="5887" max="5887" width="112.5703125" style="272" customWidth="1"/>
    <col min="5888" max="5888" width="10.140625" style="272" bestFit="1" customWidth="1"/>
    <col min="5889" max="5889" width="18.85546875" style="272" customWidth="1"/>
    <col min="5890" max="5890" width="19" style="272" customWidth="1"/>
    <col min="5891" max="5891" width="19.5703125" style="272" customWidth="1"/>
    <col min="5892" max="5892" width="16.7109375" style="272" customWidth="1"/>
    <col min="5893" max="6140" width="9.140625" style="272" customWidth="1"/>
    <col min="6141" max="6141" width="5.7109375" style="272"/>
    <col min="6142" max="6142" width="5.7109375" style="272" customWidth="1"/>
    <col min="6143" max="6143" width="112.5703125" style="272" customWidth="1"/>
    <col min="6144" max="6144" width="10.140625" style="272" bestFit="1" customWidth="1"/>
    <col min="6145" max="6145" width="18.85546875" style="272" customWidth="1"/>
    <col min="6146" max="6146" width="19" style="272" customWidth="1"/>
    <col min="6147" max="6147" width="19.5703125" style="272" customWidth="1"/>
    <col min="6148" max="6148" width="16.7109375" style="272" customWidth="1"/>
    <col min="6149" max="6396" width="9.140625" style="272" customWidth="1"/>
    <col min="6397" max="6397" width="5.7109375" style="272"/>
    <col min="6398" max="6398" width="5.7109375" style="272" customWidth="1"/>
    <col min="6399" max="6399" width="112.5703125" style="272" customWidth="1"/>
    <col min="6400" max="6400" width="10.140625" style="272" bestFit="1" customWidth="1"/>
    <col min="6401" max="6401" width="18.85546875" style="272" customWidth="1"/>
    <col min="6402" max="6402" width="19" style="272" customWidth="1"/>
    <col min="6403" max="6403" width="19.5703125" style="272" customWidth="1"/>
    <col min="6404" max="6404" width="16.7109375" style="272" customWidth="1"/>
    <col min="6405" max="6652" width="9.140625" style="272" customWidth="1"/>
    <col min="6653" max="6653" width="5.7109375" style="272"/>
    <col min="6654" max="6654" width="5.7109375" style="272" customWidth="1"/>
    <col min="6655" max="6655" width="112.5703125" style="272" customWidth="1"/>
    <col min="6656" max="6656" width="10.140625" style="272" bestFit="1" customWidth="1"/>
    <col min="6657" max="6657" width="18.85546875" style="272" customWidth="1"/>
    <col min="6658" max="6658" width="19" style="272" customWidth="1"/>
    <col min="6659" max="6659" width="19.5703125" style="272" customWidth="1"/>
    <col min="6660" max="6660" width="16.7109375" style="272" customWidth="1"/>
    <col min="6661" max="6908" width="9.140625" style="272" customWidth="1"/>
    <col min="6909" max="6909" width="5.7109375" style="272"/>
    <col min="6910" max="6910" width="5.7109375" style="272" customWidth="1"/>
    <col min="6911" max="6911" width="112.5703125" style="272" customWidth="1"/>
    <col min="6912" max="6912" width="10.140625" style="272" bestFit="1" customWidth="1"/>
    <col min="6913" max="6913" width="18.85546875" style="272" customWidth="1"/>
    <col min="6914" max="6914" width="19" style="272" customWidth="1"/>
    <col min="6915" max="6915" width="19.5703125" style="272" customWidth="1"/>
    <col min="6916" max="6916" width="16.7109375" style="272" customWidth="1"/>
    <col min="6917" max="7164" width="9.140625" style="272" customWidth="1"/>
    <col min="7165" max="7165" width="5.7109375" style="272"/>
    <col min="7166" max="7166" width="5.7109375" style="272" customWidth="1"/>
    <col min="7167" max="7167" width="112.5703125" style="272" customWidth="1"/>
    <col min="7168" max="7168" width="10.140625" style="272" bestFit="1" customWidth="1"/>
    <col min="7169" max="7169" width="18.85546875" style="272" customWidth="1"/>
    <col min="7170" max="7170" width="19" style="272" customWidth="1"/>
    <col min="7171" max="7171" width="19.5703125" style="272" customWidth="1"/>
    <col min="7172" max="7172" width="16.7109375" style="272" customWidth="1"/>
    <col min="7173" max="7420" width="9.140625" style="272" customWidth="1"/>
    <col min="7421" max="7421" width="5.7109375" style="272"/>
    <col min="7422" max="7422" width="5.7109375" style="272" customWidth="1"/>
    <col min="7423" max="7423" width="112.5703125" style="272" customWidth="1"/>
    <col min="7424" max="7424" width="10.140625" style="272" bestFit="1" customWidth="1"/>
    <col min="7425" max="7425" width="18.85546875" style="272" customWidth="1"/>
    <col min="7426" max="7426" width="19" style="272" customWidth="1"/>
    <col min="7427" max="7427" width="19.5703125" style="272" customWidth="1"/>
    <col min="7428" max="7428" width="16.7109375" style="272" customWidth="1"/>
    <col min="7429" max="7676" width="9.140625" style="272" customWidth="1"/>
    <col min="7677" max="7677" width="5.7109375" style="272"/>
    <col min="7678" max="7678" width="5.7109375" style="272" customWidth="1"/>
    <col min="7679" max="7679" width="112.5703125" style="272" customWidth="1"/>
    <col min="7680" max="7680" width="10.140625" style="272" bestFit="1" customWidth="1"/>
    <col min="7681" max="7681" width="18.85546875" style="272" customWidth="1"/>
    <col min="7682" max="7682" width="19" style="272" customWidth="1"/>
    <col min="7683" max="7683" width="19.5703125" style="272" customWidth="1"/>
    <col min="7684" max="7684" width="16.7109375" style="272" customWidth="1"/>
    <col min="7685" max="7932" width="9.140625" style="272" customWidth="1"/>
    <col min="7933" max="7933" width="5.7109375" style="272"/>
    <col min="7934" max="7934" width="5.7109375" style="272" customWidth="1"/>
    <col min="7935" max="7935" width="112.5703125" style="272" customWidth="1"/>
    <col min="7936" max="7936" width="10.140625" style="272" bestFit="1" customWidth="1"/>
    <col min="7937" max="7937" width="18.85546875" style="272" customWidth="1"/>
    <col min="7938" max="7938" width="19" style="272" customWidth="1"/>
    <col min="7939" max="7939" width="19.5703125" style="272" customWidth="1"/>
    <col min="7940" max="7940" width="16.7109375" style="272" customWidth="1"/>
    <col min="7941" max="8188" width="9.140625" style="272" customWidth="1"/>
    <col min="8189" max="8189" width="5.7109375" style="272"/>
    <col min="8190" max="8190" width="5.7109375" style="272" customWidth="1"/>
    <col min="8191" max="8191" width="112.5703125" style="272" customWidth="1"/>
    <col min="8192" max="8192" width="10.140625" style="272" bestFit="1" customWidth="1"/>
    <col min="8193" max="8193" width="18.85546875" style="272" customWidth="1"/>
    <col min="8194" max="8194" width="19" style="272" customWidth="1"/>
    <col min="8195" max="8195" width="19.5703125" style="272" customWidth="1"/>
    <col min="8196" max="8196" width="16.7109375" style="272" customWidth="1"/>
    <col min="8197" max="8444" width="9.140625" style="272" customWidth="1"/>
    <col min="8445" max="8445" width="5.7109375" style="272"/>
    <col min="8446" max="8446" width="5.7109375" style="272" customWidth="1"/>
    <col min="8447" max="8447" width="112.5703125" style="272" customWidth="1"/>
    <col min="8448" max="8448" width="10.140625" style="272" bestFit="1" customWidth="1"/>
    <col min="8449" max="8449" width="18.85546875" style="272" customWidth="1"/>
    <col min="8450" max="8450" width="19" style="272" customWidth="1"/>
    <col min="8451" max="8451" width="19.5703125" style="272" customWidth="1"/>
    <col min="8452" max="8452" width="16.7109375" style="272" customWidth="1"/>
    <col min="8453" max="8700" width="9.140625" style="272" customWidth="1"/>
    <col min="8701" max="8701" width="5.7109375" style="272"/>
    <col min="8702" max="8702" width="5.7109375" style="272" customWidth="1"/>
    <col min="8703" max="8703" width="112.5703125" style="272" customWidth="1"/>
    <col min="8704" max="8704" width="10.140625" style="272" bestFit="1" customWidth="1"/>
    <col min="8705" max="8705" width="18.85546875" style="272" customWidth="1"/>
    <col min="8706" max="8706" width="19" style="272" customWidth="1"/>
    <col min="8707" max="8707" width="19.5703125" style="272" customWidth="1"/>
    <col min="8708" max="8708" width="16.7109375" style="272" customWidth="1"/>
    <col min="8709" max="8956" width="9.140625" style="272" customWidth="1"/>
    <col min="8957" max="8957" width="5.7109375" style="272"/>
    <col min="8958" max="8958" width="5.7109375" style="272" customWidth="1"/>
    <col min="8959" max="8959" width="112.5703125" style="272" customWidth="1"/>
    <col min="8960" max="8960" width="10.140625" style="272" bestFit="1" customWidth="1"/>
    <col min="8961" max="8961" width="18.85546875" style="272" customWidth="1"/>
    <col min="8962" max="8962" width="19" style="272" customWidth="1"/>
    <col min="8963" max="8963" width="19.5703125" style="272" customWidth="1"/>
    <col min="8964" max="8964" width="16.7109375" style="272" customWidth="1"/>
    <col min="8965" max="9212" width="9.140625" style="272" customWidth="1"/>
    <col min="9213" max="9213" width="5.7109375" style="272"/>
    <col min="9214" max="9214" width="5.7109375" style="272" customWidth="1"/>
    <col min="9215" max="9215" width="112.5703125" style="272" customWidth="1"/>
    <col min="9216" max="9216" width="10.140625" style="272" bestFit="1" customWidth="1"/>
    <col min="9217" max="9217" width="18.85546875" style="272" customWidth="1"/>
    <col min="9218" max="9218" width="19" style="272" customWidth="1"/>
    <col min="9219" max="9219" width="19.5703125" style="272" customWidth="1"/>
    <col min="9220" max="9220" width="16.7109375" style="272" customWidth="1"/>
    <col min="9221" max="9468" width="9.140625" style="272" customWidth="1"/>
    <col min="9469" max="9469" width="5.7109375" style="272"/>
    <col min="9470" max="9470" width="5.7109375" style="272" customWidth="1"/>
    <col min="9471" max="9471" width="112.5703125" style="272" customWidth="1"/>
    <col min="9472" max="9472" width="10.140625" style="272" bestFit="1" customWidth="1"/>
    <col min="9473" max="9473" width="18.85546875" style="272" customWidth="1"/>
    <col min="9474" max="9474" width="19" style="272" customWidth="1"/>
    <col min="9475" max="9475" width="19.5703125" style="272" customWidth="1"/>
    <col min="9476" max="9476" width="16.7109375" style="272" customWidth="1"/>
    <col min="9477" max="9724" width="9.140625" style="272" customWidth="1"/>
    <col min="9725" max="9725" width="5.7109375" style="272"/>
    <col min="9726" max="9726" width="5.7109375" style="272" customWidth="1"/>
    <col min="9727" max="9727" width="112.5703125" style="272" customWidth="1"/>
    <col min="9728" max="9728" width="10.140625" style="272" bestFit="1" customWidth="1"/>
    <col min="9729" max="9729" width="18.85546875" style="272" customWidth="1"/>
    <col min="9730" max="9730" width="19" style="272" customWidth="1"/>
    <col min="9731" max="9731" width="19.5703125" style="272" customWidth="1"/>
    <col min="9732" max="9732" width="16.7109375" style="272" customWidth="1"/>
    <col min="9733" max="9980" width="9.140625" style="272" customWidth="1"/>
    <col min="9981" max="9981" width="5.7109375" style="272"/>
    <col min="9982" max="9982" width="5.7109375" style="272" customWidth="1"/>
    <col min="9983" max="9983" width="112.5703125" style="272" customWidth="1"/>
    <col min="9984" max="9984" width="10.140625" style="272" bestFit="1" customWidth="1"/>
    <col min="9985" max="9985" width="18.85546875" style="272" customWidth="1"/>
    <col min="9986" max="9986" width="19" style="272" customWidth="1"/>
    <col min="9987" max="9987" width="19.5703125" style="272" customWidth="1"/>
    <col min="9988" max="9988" width="16.7109375" style="272" customWidth="1"/>
    <col min="9989" max="10236" width="9.140625" style="272" customWidth="1"/>
    <col min="10237" max="10237" width="5.7109375" style="272"/>
    <col min="10238" max="10238" width="5.7109375" style="272" customWidth="1"/>
    <col min="10239" max="10239" width="112.5703125" style="272" customWidth="1"/>
    <col min="10240" max="10240" width="10.140625" style="272" bestFit="1" customWidth="1"/>
    <col min="10241" max="10241" width="18.85546875" style="272" customWidth="1"/>
    <col min="10242" max="10242" width="19" style="272" customWidth="1"/>
    <col min="10243" max="10243" width="19.5703125" style="272" customWidth="1"/>
    <col min="10244" max="10244" width="16.7109375" style="272" customWidth="1"/>
    <col min="10245" max="10492" width="9.140625" style="272" customWidth="1"/>
    <col min="10493" max="10493" width="5.7109375" style="272"/>
    <col min="10494" max="10494" width="5.7109375" style="272" customWidth="1"/>
    <col min="10495" max="10495" width="112.5703125" style="272" customWidth="1"/>
    <col min="10496" max="10496" width="10.140625" style="272" bestFit="1" customWidth="1"/>
    <col min="10497" max="10497" width="18.85546875" style="272" customWidth="1"/>
    <col min="10498" max="10498" width="19" style="272" customWidth="1"/>
    <col min="10499" max="10499" width="19.5703125" style="272" customWidth="1"/>
    <col min="10500" max="10500" width="16.7109375" style="272" customWidth="1"/>
    <col min="10501" max="10748" width="9.140625" style="272" customWidth="1"/>
    <col min="10749" max="10749" width="5.7109375" style="272"/>
    <col min="10750" max="10750" width="5.7109375" style="272" customWidth="1"/>
    <col min="10751" max="10751" width="112.5703125" style="272" customWidth="1"/>
    <col min="10752" max="10752" width="10.140625" style="272" bestFit="1" customWidth="1"/>
    <col min="10753" max="10753" width="18.85546875" style="272" customWidth="1"/>
    <col min="10754" max="10754" width="19" style="272" customWidth="1"/>
    <col min="10755" max="10755" width="19.5703125" style="272" customWidth="1"/>
    <col min="10756" max="10756" width="16.7109375" style="272" customWidth="1"/>
    <col min="10757" max="11004" width="9.140625" style="272" customWidth="1"/>
    <col min="11005" max="11005" width="5.7109375" style="272"/>
    <col min="11006" max="11006" width="5.7109375" style="272" customWidth="1"/>
    <col min="11007" max="11007" width="112.5703125" style="272" customWidth="1"/>
    <col min="11008" max="11008" width="10.140625" style="272" bestFit="1" customWidth="1"/>
    <col min="11009" max="11009" width="18.85546875" style="272" customWidth="1"/>
    <col min="11010" max="11010" width="19" style="272" customWidth="1"/>
    <col min="11011" max="11011" width="19.5703125" style="272" customWidth="1"/>
    <col min="11012" max="11012" width="16.7109375" style="272" customWidth="1"/>
    <col min="11013" max="11260" width="9.140625" style="272" customWidth="1"/>
    <col min="11261" max="11261" width="5.7109375" style="272"/>
    <col min="11262" max="11262" width="5.7109375" style="272" customWidth="1"/>
    <col min="11263" max="11263" width="112.5703125" style="272" customWidth="1"/>
    <col min="11264" max="11264" width="10.140625" style="272" bestFit="1" customWidth="1"/>
    <col min="11265" max="11265" width="18.85546875" style="272" customWidth="1"/>
    <col min="11266" max="11266" width="19" style="272" customWidth="1"/>
    <col min="11267" max="11267" width="19.5703125" style="272" customWidth="1"/>
    <col min="11268" max="11268" width="16.7109375" style="272" customWidth="1"/>
    <col min="11269" max="11516" width="9.140625" style="272" customWidth="1"/>
    <col min="11517" max="11517" width="5.7109375" style="272"/>
    <col min="11518" max="11518" width="5.7109375" style="272" customWidth="1"/>
    <col min="11519" max="11519" width="112.5703125" style="272" customWidth="1"/>
    <col min="11520" max="11520" width="10.140625" style="272" bestFit="1" customWidth="1"/>
    <col min="11521" max="11521" width="18.85546875" style="272" customWidth="1"/>
    <col min="11522" max="11522" width="19" style="272" customWidth="1"/>
    <col min="11523" max="11523" width="19.5703125" style="272" customWidth="1"/>
    <col min="11524" max="11524" width="16.7109375" style="272" customWidth="1"/>
    <col min="11525" max="11772" width="9.140625" style="272" customWidth="1"/>
    <col min="11773" max="11773" width="5.7109375" style="272"/>
    <col min="11774" max="11774" width="5.7109375" style="272" customWidth="1"/>
    <col min="11775" max="11775" width="112.5703125" style="272" customWidth="1"/>
    <col min="11776" max="11776" width="10.140625" style="272" bestFit="1" customWidth="1"/>
    <col min="11777" max="11777" width="18.85546875" style="272" customWidth="1"/>
    <col min="11778" max="11778" width="19" style="272" customWidth="1"/>
    <col min="11779" max="11779" width="19.5703125" style="272" customWidth="1"/>
    <col min="11780" max="11780" width="16.7109375" style="272" customWidth="1"/>
    <col min="11781" max="12028" width="9.140625" style="272" customWidth="1"/>
    <col min="12029" max="12029" width="5.7109375" style="272"/>
    <col min="12030" max="12030" width="5.7109375" style="272" customWidth="1"/>
    <col min="12031" max="12031" width="112.5703125" style="272" customWidth="1"/>
    <col min="12032" max="12032" width="10.140625" style="272" bestFit="1" customWidth="1"/>
    <col min="12033" max="12033" width="18.85546875" style="272" customWidth="1"/>
    <col min="12034" max="12034" width="19" style="272" customWidth="1"/>
    <col min="12035" max="12035" width="19.5703125" style="272" customWidth="1"/>
    <col min="12036" max="12036" width="16.7109375" style="272" customWidth="1"/>
    <col min="12037" max="12284" width="9.140625" style="272" customWidth="1"/>
    <col min="12285" max="12285" width="5.7109375" style="272"/>
    <col min="12286" max="12286" width="5.7109375" style="272" customWidth="1"/>
    <col min="12287" max="12287" width="112.5703125" style="272" customWidth="1"/>
    <col min="12288" max="12288" width="10.140625" style="272" bestFit="1" customWidth="1"/>
    <col min="12289" max="12289" width="18.85546875" style="272" customWidth="1"/>
    <col min="12290" max="12290" width="19" style="272" customWidth="1"/>
    <col min="12291" max="12291" width="19.5703125" style="272" customWidth="1"/>
    <col min="12292" max="12292" width="16.7109375" style="272" customWidth="1"/>
    <col min="12293" max="12540" width="9.140625" style="272" customWidth="1"/>
    <col min="12541" max="12541" width="5.7109375" style="272"/>
    <col min="12542" max="12542" width="5.7109375" style="272" customWidth="1"/>
    <col min="12543" max="12543" width="112.5703125" style="272" customWidth="1"/>
    <col min="12544" max="12544" width="10.140625" style="272" bestFit="1" customWidth="1"/>
    <col min="12545" max="12545" width="18.85546875" style="272" customWidth="1"/>
    <col min="12546" max="12546" width="19" style="272" customWidth="1"/>
    <col min="12547" max="12547" width="19.5703125" style="272" customWidth="1"/>
    <col min="12548" max="12548" width="16.7109375" style="272" customWidth="1"/>
    <col min="12549" max="12796" width="9.140625" style="272" customWidth="1"/>
    <col min="12797" max="12797" width="5.7109375" style="272"/>
    <col min="12798" max="12798" width="5.7109375" style="272" customWidth="1"/>
    <col min="12799" max="12799" width="112.5703125" style="272" customWidth="1"/>
    <col min="12800" max="12800" width="10.140625" style="272" bestFit="1" customWidth="1"/>
    <col min="12801" max="12801" width="18.85546875" style="272" customWidth="1"/>
    <col min="12802" max="12802" width="19" style="272" customWidth="1"/>
    <col min="12803" max="12803" width="19.5703125" style="272" customWidth="1"/>
    <col min="12804" max="12804" width="16.7109375" style="272" customWidth="1"/>
    <col min="12805" max="13052" width="9.140625" style="272" customWidth="1"/>
    <col min="13053" max="13053" width="5.7109375" style="272"/>
    <col min="13054" max="13054" width="5.7109375" style="272" customWidth="1"/>
    <col min="13055" max="13055" width="112.5703125" style="272" customWidth="1"/>
    <col min="13056" max="13056" width="10.140625" style="272" bestFit="1" customWidth="1"/>
    <col min="13057" max="13057" width="18.85546875" style="272" customWidth="1"/>
    <col min="13058" max="13058" width="19" style="272" customWidth="1"/>
    <col min="13059" max="13059" width="19.5703125" style="272" customWidth="1"/>
    <col min="13060" max="13060" width="16.7109375" style="272" customWidth="1"/>
    <col min="13061" max="13308" width="9.140625" style="272" customWidth="1"/>
    <col min="13309" max="13309" width="5.7109375" style="272"/>
    <col min="13310" max="13310" width="5.7109375" style="272" customWidth="1"/>
    <col min="13311" max="13311" width="112.5703125" style="272" customWidth="1"/>
    <col min="13312" max="13312" width="10.140625" style="272" bestFit="1" customWidth="1"/>
    <col min="13313" max="13313" width="18.85546875" style="272" customWidth="1"/>
    <col min="13314" max="13314" width="19" style="272" customWidth="1"/>
    <col min="13315" max="13315" width="19.5703125" style="272" customWidth="1"/>
    <col min="13316" max="13316" width="16.7109375" style="272" customWidth="1"/>
    <col min="13317" max="13564" width="9.140625" style="272" customWidth="1"/>
    <col min="13565" max="13565" width="5.7109375" style="272"/>
    <col min="13566" max="13566" width="5.7109375" style="272" customWidth="1"/>
    <col min="13567" max="13567" width="112.5703125" style="272" customWidth="1"/>
    <col min="13568" max="13568" width="10.140625" style="272" bestFit="1" customWidth="1"/>
    <col min="13569" max="13569" width="18.85546875" style="272" customWidth="1"/>
    <col min="13570" max="13570" width="19" style="272" customWidth="1"/>
    <col min="13571" max="13571" width="19.5703125" style="272" customWidth="1"/>
    <col min="13572" max="13572" width="16.7109375" style="272" customWidth="1"/>
    <col min="13573" max="13820" width="9.140625" style="272" customWidth="1"/>
    <col min="13821" max="13821" width="5.7109375" style="272"/>
    <col min="13822" max="13822" width="5.7109375" style="272" customWidth="1"/>
    <col min="13823" max="13823" width="112.5703125" style="272" customWidth="1"/>
    <col min="13824" max="13824" width="10.140625" style="272" bestFit="1" customWidth="1"/>
    <col min="13825" max="13825" width="18.85546875" style="272" customWidth="1"/>
    <col min="13826" max="13826" width="19" style="272" customWidth="1"/>
    <col min="13827" max="13827" width="19.5703125" style="272" customWidth="1"/>
    <col min="13828" max="13828" width="16.7109375" style="272" customWidth="1"/>
    <col min="13829" max="14076" width="9.140625" style="272" customWidth="1"/>
    <col min="14077" max="14077" width="5.7109375" style="272"/>
    <col min="14078" max="14078" width="5.7109375" style="272" customWidth="1"/>
    <col min="14079" max="14079" width="112.5703125" style="272" customWidth="1"/>
    <col min="14080" max="14080" width="10.140625" style="272" bestFit="1" customWidth="1"/>
    <col min="14081" max="14081" width="18.85546875" style="272" customWidth="1"/>
    <col min="14082" max="14082" width="19" style="272" customWidth="1"/>
    <col min="14083" max="14083" width="19.5703125" style="272" customWidth="1"/>
    <col min="14084" max="14084" width="16.7109375" style="272" customWidth="1"/>
    <col min="14085" max="14332" width="9.140625" style="272" customWidth="1"/>
    <col min="14333" max="14333" width="5.7109375" style="272"/>
    <col min="14334" max="14334" width="5.7109375" style="272" customWidth="1"/>
    <col min="14335" max="14335" width="112.5703125" style="272" customWidth="1"/>
    <col min="14336" max="14336" width="10.140625" style="272" bestFit="1" customWidth="1"/>
    <col min="14337" max="14337" width="18.85546875" style="272" customWidth="1"/>
    <col min="14338" max="14338" width="19" style="272" customWidth="1"/>
    <col min="14339" max="14339" width="19.5703125" style="272" customWidth="1"/>
    <col min="14340" max="14340" width="16.7109375" style="272" customWidth="1"/>
    <col min="14341" max="14588" width="9.140625" style="272" customWidth="1"/>
    <col min="14589" max="14589" width="5.7109375" style="272"/>
    <col min="14590" max="14590" width="5.7109375" style="272" customWidth="1"/>
    <col min="14591" max="14591" width="112.5703125" style="272" customWidth="1"/>
    <col min="14592" max="14592" width="10.140625" style="272" bestFit="1" customWidth="1"/>
    <col min="14593" max="14593" width="18.85546875" style="272" customWidth="1"/>
    <col min="14594" max="14594" width="19" style="272" customWidth="1"/>
    <col min="14595" max="14595" width="19.5703125" style="272" customWidth="1"/>
    <col min="14596" max="14596" width="16.7109375" style="272" customWidth="1"/>
    <col min="14597" max="14844" width="9.140625" style="272" customWidth="1"/>
    <col min="14845" max="14845" width="5.7109375" style="272"/>
    <col min="14846" max="14846" width="5.7109375" style="272" customWidth="1"/>
    <col min="14847" max="14847" width="112.5703125" style="272" customWidth="1"/>
    <col min="14848" max="14848" width="10.140625" style="272" bestFit="1" customWidth="1"/>
    <col min="14849" max="14849" width="18.85546875" style="272" customWidth="1"/>
    <col min="14850" max="14850" width="19" style="272" customWidth="1"/>
    <col min="14851" max="14851" width="19.5703125" style="272" customWidth="1"/>
    <col min="14852" max="14852" width="16.7109375" style="272" customWidth="1"/>
    <col min="14853" max="15100" width="9.140625" style="272" customWidth="1"/>
    <col min="15101" max="15101" width="5.7109375" style="272"/>
    <col min="15102" max="15102" width="5.7109375" style="272" customWidth="1"/>
    <col min="15103" max="15103" width="112.5703125" style="272" customWidth="1"/>
    <col min="15104" max="15104" width="10.140625" style="272" bestFit="1" customWidth="1"/>
    <col min="15105" max="15105" width="18.85546875" style="272" customWidth="1"/>
    <col min="15106" max="15106" width="19" style="272" customWidth="1"/>
    <col min="15107" max="15107" width="19.5703125" style="272" customWidth="1"/>
    <col min="15108" max="15108" width="16.7109375" style="272" customWidth="1"/>
    <col min="15109" max="15356" width="9.140625" style="272" customWidth="1"/>
    <col min="15357" max="15357" width="5.7109375" style="272"/>
    <col min="15358" max="15358" width="5.7109375" style="272" customWidth="1"/>
    <col min="15359" max="15359" width="112.5703125" style="272" customWidth="1"/>
    <col min="15360" max="15360" width="10.140625" style="272" bestFit="1" customWidth="1"/>
    <col min="15361" max="15361" width="18.85546875" style="272" customWidth="1"/>
    <col min="15362" max="15362" width="19" style="272" customWidth="1"/>
    <col min="15363" max="15363" width="19.5703125" style="272" customWidth="1"/>
    <col min="15364" max="15364" width="16.7109375" style="272" customWidth="1"/>
    <col min="15365" max="15612" width="9.140625" style="272" customWidth="1"/>
    <col min="15613" max="15613" width="5.7109375" style="272"/>
    <col min="15614" max="15614" width="5.7109375" style="272" customWidth="1"/>
    <col min="15615" max="15615" width="112.5703125" style="272" customWidth="1"/>
    <col min="15616" max="15616" width="10.140625" style="272" bestFit="1" customWidth="1"/>
    <col min="15617" max="15617" width="18.85546875" style="272" customWidth="1"/>
    <col min="15618" max="15618" width="19" style="272" customWidth="1"/>
    <col min="15619" max="15619" width="19.5703125" style="272" customWidth="1"/>
    <col min="15620" max="15620" width="16.7109375" style="272" customWidth="1"/>
    <col min="15621" max="15868" width="9.140625" style="272" customWidth="1"/>
    <col min="15869" max="15869" width="5.7109375" style="272"/>
    <col min="15870" max="15870" width="5.7109375" style="272" customWidth="1"/>
    <col min="15871" max="15871" width="112.5703125" style="272" customWidth="1"/>
    <col min="15872" max="15872" width="10.140625" style="272" bestFit="1" customWidth="1"/>
    <col min="15873" max="15873" width="18.85546875" style="272" customWidth="1"/>
    <col min="15874" max="15874" width="19" style="272" customWidth="1"/>
    <col min="15875" max="15875" width="19.5703125" style="272" customWidth="1"/>
    <col min="15876" max="15876" width="16.7109375" style="272" customWidth="1"/>
    <col min="15877" max="16124" width="9.140625" style="272" customWidth="1"/>
    <col min="16125" max="16125" width="5.7109375" style="272"/>
    <col min="16126" max="16126" width="5.7109375" style="272" customWidth="1"/>
    <col min="16127" max="16127" width="112.5703125" style="272" customWidth="1"/>
    <col min="16128" max="16128" width="10.140625" style="272" bestFit="1" customWidth="1"/>
    <col min="16129" max="16129" width="18.85546875" style="272" customWidth="1"/>
    <col min="16130" max="16130" width="19" style="272" customWidth="1"/>
    <col min="16131" max="16131" width="19.5703125" style="272" customWidth="1"/>
    <col min="16132" max="16132" width="16.7109375" style="272" customWidth="1"/>
    <col min="16133" max="16380" width="9.140625" style="272" customWidth="1"/>
    <col min="16381" max="16384" width="5.7109375" style="272"/>
  </cols>
  <sheetData>
    <row r="1" spans="1:8" ht="27" customHeight="1" x14ac:dyDescent="0.2">
      <c r="A1" s="1350" t="s">
        <v>495</v>
      </c>
      <c r="B1" s="1350"/>
      <c r="C1" s="1350"/>
      <c r="D1" s="1350"/>
      <c r="E1" s="1350"/>
      <c r="F1" s="640"/>
    </row>
    <row r="2" spans="1:8" ht="16.5" thickBot="1" x14ac:dyDescent="0.3">
      <c r="A2" s="641"/>
      <c r="B2" s="641"/>
      <c r="C2" s="641"/>
      <c r="D2" s="1351" t="s">
        <v>139</v>
      </c>
      <c r="E2" s="1351"/>
      <c r="F2" s="640"/>
    </row>
    <row r="3" spans="1:8" ht="69" customHeight="1" thickBot="1" x14ac:dyDescent="0.25">
      <c r="A3" s="1352" t="s">
        <v>53</v>
      </c>
      <c r="B3" s="1347" t="s">
        <v>394</v>
      </c>
      <c r="C3" s="1348"/>
      <c r="D3" s="1348"/>
      <c r="E3" s="642" t="s">
        <v>817</v>
      </c>
      <c r="F3" s="640"/>
    </row>
    <row r="4" spans="1:8" ht="19.5" customHeight="1" thickBot="1" x14ac:dyDescent="0.25">
      <c r="A4" s="1353"/>
      <c r="B4" s="643" t="s">
        <v>31</v>
      </c>
      <c r="C4" s="644">
        <v>44287</v>
      </c>
      <c r="D4" s="644">
        <v>44652</v>
      </c>
      <c r="E4" s="645">
        <v>44652</v>
      </c>
      <c r="F4" s="640"/>
    </row>
    <row r="5" spans="1:8" ht="41.25" customHeight="1" x14ac:dyDescent="0.2">
      <c r="A5" s="646" t="s">
        <v>395</v>
      </c>
      <c r="B5" s="647" t="s">
        <v>396</v>
      </c>
      <c r="C5" s="648">
        <f>C6+C7+C8+C9</f>
        <v>156</v>
      </c>
      <c r="D5" s="648">
        <f>D6+D7+D8+D9</f>
        <v>154</v>
      </c>
      <c r="E5" s="649">
        <f>E11+E48+E65+E90+E111</f>
        <v>106</v>
      </c>
      <c r="F5" s="640"/>
    </row>
    <row r="6" spans="1:8" ht="23.25" customHeight="1" x14ac:dyDescent="0.2">
      <c r="A6" s="650" t="s">
        <v>397</v>
      </c>
      <c r="B6" s="651" t="s">
        <v>396</v>
      </c>
      <c r="C6" s="652">
        <f>C39+C36+C35+C41+C42+C44</f>
        <v>4</v>
      </c>
      <c r="D6" s="652">
        <f>D39+D36+D35+D41+D42+D44</f>
        <v>2</v>
      </c>
      <c r="E6" s="653"/>
      <c r="F6" s="640"/>
    </row>
    <row r="7" spans="1:8" ht="24.95" customHeight="1" x14ac:dyDescent="0.2">
      <c r="A7" s="654" t="s">
        <v>398</v>
      </c>
      <c r="B7" s="655" t="s">
        <v>396</v>
      </c>
      <c r="C7" s="656">
        <f>C25+C27+C31+C32+C33+C34+C48+C74+C103+C105+C107</f>
        <v>21</v>
      </c>
      <c r="D7" s="656">
        <f>D25+D27+D31+D32+D33+D34+D48+D74+D102+D104+D106</f>
        <v>21</v>
      </c>
      <c r="E7" s="653"/>
      <c r="F7" s="640"/>
    </row>
    <row r="8" spans="1:8" ht="24.95" customHeight="1" x14ac:dyDescent="0.2">
      <c r="A8" s="657" t="s">
        <v>399</v>
      </c>
      <c r="B8" s="658" t="s">
        <v>396</v>
      </c>
      <c r="C8" s="659">
        <f>C12+C15+C23+C45+C66+C69+C76+C81+C85+C91+C98+C108+C110</f>
        <v>126</v>
      </c>
      <c r="D8" s="659">
        <f>D12+D15+D23+D45+D69+D76+D81+D85+D91+D98+D66+D110+D108</f>
        <v>126</v>
      </c>
      <c r="E8" s="653"/>
      <c r="F8" s="640"/>
    </row>
    <row r="9" spans="1:8" ht="22.5" customHeight="1" thickBot="1" x14ac:dyDescent="0.25">
      <c r="A9" s="660" t="s">
        <v>400</v>
      </c>
      <c r="B9" s="661" t="s">
        <v>396</v>
      </c>
      <c r="C9" s="662">
        <f>C40+C73+C84+C43+C37</f>
        <v>5</v>
      </c>
      <c r="D9" s="662">
        <f>D40+D73+D84+D43+D37</f>
        <v>5</v>
      </c>
      <c r="E9" s="663"/>
      <c r="F9" s="640"/>
    </row>
    <row r="10" spans="1:8" ht="20.100000000000001" customHeight="1" thickBot="1" x14ac:dyDescent="0.25">
      <c r="A10" s="1347" t="s">
        <v>48</v>
      </c>
      <c r="B10" s="1348"/>
      <c r="C10" s="1348"/>
      <c r="D10" s="1348"/>
      <c r="E10" s="1349"/>
      <c r="F10" s="640"/>
    </row>
    <row r="11" spans="1:8" ht="19.5" customHeight="1" x14ac:dyDescent="0.25">
      <c r="A11" s="664" t="s">
        <v>401</v>
      </c>
      <c r="B11" s="665" t="s">
        <v>396</v>
      </c>
      <c r="C11" s="666">
        <f>C12+C15+C23+C26+C28+C30+C38+C45</f>
        <v>95</v>
      </c>
      <c r="D11" s="665">
        <f>D12+D15+D23+D26+D28+D30+D38+D45</f>
        <v>92</v>
      </c>
      <c r="E11" s="667">
        <f>E12+E15+E23+E26+E28+E30+E38+E45</f>
        <v>38</v>
      </c>
      <c r="F11" s="668"/>
      <c r="G11" s="273"/>
      <c r="H11" s="273"/>
    </row>
    <row r="12" spans="1:8" ht="19.5" customHeight="1" x14ac:dyDescent="0.25">
      <c r="A12" s="669" t="s">
        <v>806</v>
      </c>
      <c r="B12" s="670" t="s">
        <v>396</v>
      </c>
      <c r="C12" s="670">
        <v>38</v>
      </c>
      <c r="D12" s="670">
        <v>38</v>
      </c>
      <c r="E12" s="667">
        <v>9</v>
      </c>
      <c r="F12" s="668" t="s">
        <v>691</v>
      </c>
      <c r="G12" s="273"/>
      <c r="H12" s="273"/>
    </row>
    <row r="13" spans="1:8" ht="19.5" customHeight="1" x14ac:dyDescent="0.25">
      <c r="A13" s="671" t="s">
        <v>402</v>
      </c>
      <c r="B13" s="672" t="s">
        <v>25</v>
      </c>
      <c r="C13" s="673">
        <v>12933</v>
      </c>
      <c r="D13" s="673">
        <v>13037</v>
      </c>
      <c r="E13" s="674">
        <v>1928</v>
      </c>
      <c r="F13" s="668" t="s">
        <v>723</v>
      </c>
      <c r="G13" s="273"/>
      <c r="H13" s="273"/>
    </row>
    <row r="14" spans="1:8" ht="19.5" customHeight="1" x14ac:dyDescent="0.25">
      <c r="A14" s="671" t="s">
        <v>403</v>
      </c>
      <c r="B14" s="672" t="s">
        <v>25</v>
      </c>
      <c r="C14" s="675" t="s">
        <v>876</v>
      </c>
      <c r="D14" s="675" t="s">
        <v>877</v>
      </c>
      <c r="E14" s="676"/>
      <c r="F14" s="668" t="s">
        <v>724</v>
      </c>
      <c r="G14" s="273"/>
      <c r="H14" s="273"/>
    </row>
    <row r="15" spans="1:8" ht="19.5" customHeight="1" x14ac:dyDescent="0.25">
      <c r="A15" s="669" t="s">
        <v>404</v>
      </c>
      <c r="B15" s="677" t="s">
        <v>396</v>
      </c>
      <c r="C15" s="675">
        <f>C16+C17+C18+C19+C21</f>
        <v>37</v>
      </c>
      <c r="D15" s="675">
        <f>D16+D17+D18+D19+D21</f>
        <v>36</v>
      </c>
      <c r="E15" s="667">
        <v>22</v>
      </c>
      <c r="F15" s="668"/>
      <c r="G15" s="273"/>
      <c r="H15" s="273"/>
    </row>
    <row r="16" spans="1:8" ht="15.75" customHeight="1" x14ac:dyDescent="0.25">
      <c r="A16" s="671" t="s">
        <v>405</v>
      </c>
      <c r="B16" s="678" t="s">
        <v>396</v>
      </c>
      <c r="C16" s="675">
        <v>29</v>
      </c>
      <c r="D16" s="675">
        <v>29</v>
      </c>
      <c r="E16" s="676"/>
      <c r="F16" s="679"/>
      <c r="G16" s="273"/>
      <c r="H16" s="273"/>
    </row>
    <row r="17" spans="1:8" ht="16.5" x14ac:dyDescent="0.25">
      <c r="A17" s="671" t="s">
        <v>406</v>
      </c>
      <c r="B17" s="678" t="s">
        <v>396</v>
      </c>
      <c r="C17" s="675">
        <v>1</v>
      </c>
      <c r="D17" s="675">
        <v>1</v>
      </c>
      <c r="E17" s="676"/>
      <c r="F17" s="668"/>
      <c r="G17" s="273"/>
      <c r="H17" s="273"/>
    </row>
    <row r="18" spans="1:8" ht="16.5" x14ac:dyDescent="0.25">
      <c r="A18" s="671" t="s">
        <v>407</v>
      </c>
      <c r="B18" s="678" t="s">
        <v>396</v>
      </c>
      <c r="C18" s="675">
        <v>6</v>
      </c>
      <c r="D18" s="675">
        <v>6</v>
      </c>
      <c r="E18" s="676"/>
      <c r="F18" s="668"/>
      <c r="G18" s="273"/>
      <c r="H18" s="273"/>
    </row>
    <row r="19" spans="1:8" ht="19.5" x14ac:dyDescent="0.25">
      <c r="A19" s="671" t="s">
        <v>805</v>
      </c>
      <c r="B19" s="678" t="s">
        <v>396</v>
      </c>
      <c r="C19" s="675">
        <v>1</v>
      </c>
      <c r="D19" s="675">
        <v>0</v>
      </c>
      <c r="E19" s="676"/>
      <c r="F19" s="668"/>
      <c r="G19" s="273"/>
      <c r="H19" s="273"/>
    </row>
    <row r="20" spans="1:8" ht="16.5" hidden="1" customHeight="1" x14ac:dyDescent="0.25">
      <c r="A20" s="671" t="s">
        <v>408</v>
      </c>
      <c r="B20" s="678" t="s">
        <v>396</v>
      </c>
      <c r="C20" s="675">
        <v>1</v>
      </c>
      <c r="D20" s="675">
        <v>1</v>
      </c>
      <c r="E20" s="676"/>
      <c r="F20" s="640"/>
    </row>
    <row r="21" spans="1:8" ht="16.5" hidden="1" x14ac:dyDescent="0.25">
      <c r="A21" s="671" t="s">
        <v>496</v>
      </c>
      <c r="B21" s="678" t="s">
        <v>396</v>
      </c>
      <c r="C21" s="678">
        <v>0</v>
      </c>
      <c r="D21" s="678">
        <v>0</v>
      </c>
      <c r="E21" s="676"/>
      <c r="F21" s="640"/>
    </row>
    <row r="22" spans="1:8" ht="16.5" x14ac:dyDescent="0.25">
      <c r="A22" s="671" t="s">
        <v>409</v>
      </c>
      <c r="B22" s="678" t="s">
        <v>25</v>
      </c>
      <c r="C22" s="680">
        <v>23965</v>
      </c>
      <c r="D22" s="680">
        <v>24159</v>
      </c>
      <c r="E22" s="674">
        <v>4836</v>
      </c>
      <c r="F22" s="681" t="s">
        <v>725</v>
      </c>
    </row>
    <row r="23" spans="1:8" ht="19.5" customHeight="1" x14ac:dyDescent="0.25">
      <c r="A23" s="669" t="s">
        <v>410</v>
      </c>
      <c r="B23" s="670" t="s">
        <v>396</v>
      </c>
      <c r="C23" s="670">
        <v>6</v>
      </c>
      <c r="D23" s="670">
        <v>6</v>
      </c>
      <c r="E23" s="676"/>
      <c r="F23" s="668"/>
      <c r="G23" s="273"/>
      <c r="H23" s="273"/>
    </row>
    <row r="24" spans="1:8" ht="16.5" x14ac:dyDescent="0.25">
      <c r="A24" s="671" t="s">
        <v>760</v>
      </c>
      <c r="B24" s="678" t="s">
        <v>25</v>
      </c>
      <c r="C24" s="673">
        <v>6404</v>
      </c>
      <c r="D24" s="673">
        <v>9131</v>
      </c>
      <c r="E24" s="676"/>
      <c r="F24" s="682" t="s">
        <v>692</v>
      </c>
    </row>
    <row r="25" spans="1:8" ht="19.5" customHeight="1" x14ac:dyDescent="0.25">
      <c r="A25" s="683" t="s">
        <v>411</v>
      </c>
      <c r="B25" s="684" t="s">
        <v>396</v>
      </c>
      <c r="C25" s="684">
        <v>1</v>
      </c>
      <c r="D25" s="684">
        <v>1</v>
      </c>
      <c r="E25" s="676"/>
      <c r="F25" s="668"/>
      <c r="G25" s="273"/>
      <c r="H25" s="273"/>
    </row>
    <row r="26" spans="1:8" ht="16.5" x14ac:dyDescent="0.25">
      <c r="A26" s="685" t="s">
        <v>412</v>
      </c>
      <c r="B26" s="686" t="s">
        <v>396</v>
      </c>
      <c r="C26" s="687" t="s">
        <v>413</v>
      </c>
      <c r="D26" s="687">
        <v>1</v>
      </c>
      <c r="E26" s="676"/>
      <c r="F26" s="668"/>
    </row>
    <row r="27" spans="1:8" ht="19.5" customHeight="1" x14ac:dyDescent="0.25">
      <c r="A27" s="683" t="s">
        <v>414</v>
      </c>
      <c r="B27" s="684" t="s">
        <v>396</v>
      </c>
      <c r="C27" s="684">
        <v>1</v>
      </c>
      <c r="D27" s="684">
        <v>1</v>
      </c>
      <c r="E27" s="676"/>
      <c r="F27" s="668"/>
      <c r="G27" s="273"/>
      <c r="H27" s="273"/>
    </row>
    <row r="28" spans="1:8" ht="18" customHeight="1" x14ac:dyDescent="0.25">
      <c r="A28" s="685" t="s">
        <v>497</v>
      </c>
      <c r="B28" s="688" t="s">
        <v>396</v>
      </c>
      <c r="C28" s="688">
        <v>1</v>
      </c>
      <c r="D28" s="686">
        <v>1</v>
      </c>
      <c r="E28" s="689"/>
      <c r="F28" s="668"/>
      <c r="G28" s="273"/>
      <c r="H28" s="273"/>
    </row>
    <row r="29" spans="1:8" ht="16.5" x14ac:dyDescent="0.25">
      <c r="A29" s="685" t="s">
        <v>415</v>
      </c>
      <c r="B29" s="688" t="s">
        <v>25</v>
      </c>
      <c r="C29" s="688">
        <v>56</v>
      </c>
      <c r="D29" s="686">
        <v>54</v>
      </c>
      <c r="E29" s="689"/>
      <c r="F29" s="668" t="s">
        <v>726</v>
      </c>
      <c r="G29" s="273"/>
      <c r="H29" s="273"/>
    </row>
    <row r="30" spans="1:8" s="275" customFormat="1" ht="16.5" x14ac:dyDescent="0.25">
      <c r="A30" s="690" t="s">
        <v>559</v>
      </c>
      <c r="B30" s="691" t="s">
        <v>396</v>
      </c>
      <c r="C30" s="692">
        <f>SUM(C31:C37)</f>
        <v>7</v>
      </c>
      <c r="D30" s="693">
        <f>SUM(D31:D37)</f>
        <v>6</v>
      </c>
      <c r="E30" s="694">
        <v>1</v>
      </c>
      <c r="F30" s="695"/>
      <c r="G30" s="274"/>
      <c r="H30" s="274"/>
    </row>
    <row r="31" spans="1:8" ht="18" customHeight="1" x14ac:dyDescent="0.25">
      <c r="A31" s="685" t="s">
        <v>416</v>
      </c>
      <c r="B31" s="686" t="s">
        <v>396</v>
      </c>
      <c r="C31" s="686">
        <v>1</v>
      </c>
      <c r="D31" s="686">
        <v>1</v>
      </c>
      <c r="E31" s="689"/>
      <c r="F31" s="668"/>
      <c r="G31" s="273"/>
      <c r="H31" s="273"/>
    </row>
    <row r="32" spans="1:8" ht="18" customHeight="1" x14ac:dyDescent="0.25">
      <c r="A32" s="685" t="s">
        <v>417</v>
      </c>
      <c r="B32" s="686" t="s">
        <v>396</v>
      </c>
      <c r="C32" s="687">
        <v>1</v>
      </c>
      <c r="D32" s="687">
        <v>1</v>
      </c>
      <c r="E32" s="689"/>
      <c r="F32" s="668"/>
      <c r="G32" s="273"/>
      <c r="H32" s="273"/>
    </row>
    <row r="33" spans="1:11" ht="18" customHeight="1" x14ac:dyDescent="0.25">
      <c r="A33" s="685" t="s">
        <v>418</v>
      </c>
      <c r="B33" s="686" t="s">
        <v>396</v>
      </c>
      <c r="C33" s="687">
        <v>1</v>
      </c>
      <c r="D33" s="687">
        <v>1</v>
      </c>
      <c r="E33" s="689"/>
      <c r="F33" s="668"/>
      <c r="G33" s="273"/>
      <c r="H33" s="273"/>
    </row>
    <row r="34" spans="1:11" ht="18" customHeight="1" x14ac:dyDescent="0.25">
      <c r="A34" s="685" t="s">
        <v>419</v>
      </c>
      <c r="B34" s="686" t="s">
        <v>396</v>
      </c>
      <c r="C34" s="686">
        <v>1</v>
      </c>
      <c r="D34" s="686">
        <v>1</v>
      </c>
      <c r="E34" s="689"/>
      <c r="F34" s="668"/>
      <c r="G34" s="273"/>
      <c r="H34" s="273"/>
    </row>
    <row r="35" spans="1:11" ht="19.5" x14ac:dyDescent="0.25">
      <c r="A35" s="696" t="s">
        <v>804</v>
      </c>
      <c r="B35" s="697" t="s">
        <v>396</v>
      </c>
      <c r="C35" s="697">
        <v>1</v>
      </c>
      <c r="D35" s="697">
        <v>1</v>
      </c>
      <c r="E35" s="689"/>
      <c r="F35" s="668"/>
      <c r="G35" s="273"/>
      <c r="H35" s="273"/>
    </row>
    <row r="36" spans="1:11" ht="36" x14ac:dyDescent="0.25">
      <c r="A36" s="698" t="s">
        <v>803</v>
      </c>
      <c r="B36" s="697" t="s">
        <v>396</v>
      </c>
      <c r="C36" s="697">
        <v>1</v>
      </c>
      <c r="D36" s="697">
        <v>0</v>
      </c>
      <c r="E36" s="689"/>
      <c r="F36" s="668" t="s">
        <v>761</v>
      </c>
      <c r="G36" s="273"/>
      <c r="H36" s="273"/>
    </row>
    <row r="37" spans="1:11" ht="39.75" customHeight="1" x14ac:dyDescent="0.25">
      <c r="A37" s="699" t="s">
        <v>727</v>
      </c>
      <c r="B37" s="700" t="s">
        <v>396</v>
      </c>
      <c r="C37" s="700">
        <v>1</v>
      </c>
      <c r="D37" s="700">
        <v>1</v>
      </c>
      <c r="E37" s="689"/>
      <c r="F37" s="668" t="s">
        <v>668</v>
      </c>
      <c r="G37" s="273"/>
      <c r="H37" s="273"/>
    </row>
    <row r="38" spans="1:11" ht="19.5" customHeight="1" x14ac:dyDescent="0.25">
      <c r="A38" s="664" t="s">
        <v>420</v>
      </c>
      <c r="B38" s="666" t="s">
        <v>396</v>
      </c>
      <c r="C38" s="701">
        <v>4</v>
      </c>
      <c r="D38" s="701">
        <f>SUM(D39:D44)</f>
        <v>3</v>
      </c>
      <c r="E38" s="667"/>
      <c r="F38" s="668"/>
      <c r="G38" s="273"/>
      <c r="H38" s="273"/>
    </row>
    <row r="39" spans="1:11" ht="18" customHeight="1" x14ac:dyDescent="0.25">
      <c r="A39" s="702" t="s">
        <v>802</v>
      </c>
      <c r="B39" s="697" t="s">
        <v>396</v>
      </c>
      <c r="C39" s="703">
        <v>1</v>
      </c>
      <c r="D39" s="703">
        <v>1</v>
      </c>
      <c r="E39" s="689"/>
      <c r="F39" s="668"/>
      <c r="G39" s="273"/>
      <c r="H39" s="273"/>
    </row>
    <row r="40" spans="1:11" ht="18" customHeight="1" x14ac:dyDescent="0.25">
      <c r="A40" s="704" t="s">
        <v>498</v>
      </c>
      <c r="B40" s="700" t="s">
        <v>396</v>
      </c>
      <c r="C40" s="705">
        <v>1</v>
      </c>
      <c r="D40" s="705">
        <v>1</v>
      </c>
      <c r="E40" s="689"/>
      <c r="F40" s="668" t="s">
        <v>669</v>
      </c>
      <c r="G40" s="273"/>
      <c r="H40" s="273"/>
    </row>
    <row r="41" spans="1:11" ht="19.5" hidden="1" x14ac:dyDescent="0.25">
      <c r="A41" s="702" t="s">
        <v>504</v>
      </c>
      <c r="B41" s="697" t="s">
        <v>396</v>
      </c>
      <c r="C41" s="706" t="s">
        <v>424</v>
      </c>
      <c r="D41" s="706" t="s">
        <v>424</v>
      </c>
      <c r="E41" s="689"/>
      <c r="F41" s="707"/>
      <c r="G41" s="273"/>
      <c r="H41" s="273"/>
    </row>
    <row r="42" spans="1:11" ht="20.25" hidden="1" customHeight="1" x14ac:dyDescent="0.25">
      <c r="A42" s="696" t="s">
        <v>762</v>
      </c>
      <c r="B42" s="697" t="s">
        <v>396</v>
      </c>
      <c r="C42" s="708">
        <v>0</v>
      </c>
      <c r="D42" s="708">
        <v>0</v>
      </c>
      <c r="E42" s="689"/>
      <c r="F42" s="668" t="s">
        <v>761</v>
      </c>
      <c r="G42" s="273"/>
      <c r="H42" s="273"/>
    </row>
    <row r="43" spans="1:11" ht="16.5" x14ac:dyDescent="0.25">
      <c r="A43" s="709" t="s">
        <v>476</v>
      </c>
      <c r="B43" s="700" t="s">
        <v>396</v>
      </c>
      <c r="C43" s="705">
        <v>1</v>
      </c>
      <c r="D43" s="705">
        <v>1</v>
      </c>
      <c r="E43" s="689"/>
      <c r="F43" s="668" t="s">
        <v>668</v>
      </c>
      <c r="G43" s="273"/>
      <c r="H43" s="273"/>
    </row>
    <row r="44" spans="1:11" ht="19.5" x14ac:dyDescent="0.25">
      <c r="A44" s="698" t="s">
        <v>801</v>
      </c>
      <c r="B44" s="697" t="s">
        <v>396</v>
      </c>
      <c r="C44" s="708">
        <v>1</v>
      </c>
      <c r="D44" s="708">
        <v>0</v>
      </c>
      <c r="E44" s="689"/>
      <c r="F44" s="710" t="s">
        <v>670</v>
      </c>
      <c r="G44" s="273"/>
      <c r="H44" s="273"/>
      <c r="K44" s="272" t="s">
        <v>671</v>
      </c>
    </row>
    <row r="45" spans="1:11" ht="19.5" customHeight="1" x14ac:dyDescent="0.25">
      <c r="A45" s="669" t="s">
        <v>421</v>
      </c>
      <c r="B45" s="670" t="s">
        <v>396</v>
      </c>
      <c r="C45" s="670">
        <f>C46</f>
        <v>1</v>
      </c>
      <c r="D45" s="670">
        <f>D46</f>
        <v>1</v>
      </c>
      <c r="E45" s="689">
        <v>6</v>
      </c>
      <c r="F45" s="668"/>
      <c r="G45" s="273"/>
      <c r="H45" s="273"/>
    </row>
    <row r="46" spans="1:11" ht="18" customHeight="1" thickBot="1" x14ac:dyDescent="0.3">
      <c r="A46" s="671" t="s">
        <v>422</v>
      </c>
      <c r="B46" s="678" t="s">
        <v>396</v>
      </c>
      <c r="C46" s="678">
        <v>1</v>
      </c>
      <c r="D46" s="711">
        <v>1</v>
      </c>
      <c r="E46" s="689"/>
      <c r="F46" s="668"/>
      <c r="G46" s="273"/>
      <c r="H46" s="273"/>
    </row>
    <row r="47" spans="1:11" ht="20.100000000000001" customHeight="1" thickBot="1" x14ac:dyDescent="0.25">
      <c r="A47" s="1347" t="s">
        <v>49</v>
      </c>
      <c r="B47" s="1348"/>
      <c r="C47" s="1348"/>
      <c r="D47" s="1348"/>
      <c r="E47" s="1349"/>
      <c r="F47" s="640"/>
    </row>
    <row r="48" spans="1:11" ht="16.5" customHeight="1" x14ac:dyDescent="0.25">
      <c r="A48" s="712" t="s">
        <v>558</v>
      </c>
      <c r="B48" s="713" t="s">
        <v>396</v>
      </c>
      <c r="C48" s="714">
        <f>C49+C51+C54+C58</f>
        <v>11</v>
      </c>
      <c r="D48" s="714">
        <f>D49+D51+D54+D58</f>
        <v>11</v>
      </c>
      <c r="E48" s="715">
        <f>E49+E51+E54+E58</f>
        <v>2</v>
      </c>
      <c r="F48" s="640"/>
    </row>
    <row r="49" spans="1:6" ht="16.5" x14ac:dyDescent="0.25">
      <c r="A49" s="683" t="s">
        <v>423</v>
      </c>
      <c r="B49" s="684" t="s">
        <v>396</v>
      </c>
      <c r="C49" s="684">
        <f>C50</f>
        <v>1</v>
      </c>
      <c r="D49" s="684">
        <f>D50</f>
        <v>1</v>
      </c>
      <c r="E49" s="716">
        <v>2</v>
      </c>
      <c r="F49" s="640"/>
    </row>
    <row r="50" spans="1:6" ht="16.5" x14ac:dyDescent="0.25">
      <c r="A50" s="717" t="s">
        <v>505</v>
      </c>
      <c r="B50" s="686" t="s">
        <v>396</v>
      </c>
      <c r="C50" s="686">
        <v>1</v>
      </c>
      <c r="D50" s="686">
        <v>1</v>
      </c>
      <c r="E50" s="718"/>
      <c r="F50" s="640"/>
    </row>
    <row r="51" spans="1:6" ht="16.5" x14ac:dyDescent="0.25">
      <c r="A51" s="683" t="s">
        <v>425</v>
      </c>
      <c r="B51" s="684" t="s">
        <v>396</v>
      </c>
      <c r="C51" s="684">
        <f>C52+C53</f>
        <v>2</v>
      </c>
      <c r="D51" s="684">
        <f>D52+D53</f>
        <v>2</v>
      </c>
      <c r="E51" s="719"/>
      <c r="F51" s="640"/>
    </row>
    <row r="52" spans="1:6" ht="16.5" x14ac:dyDescent="0.25">
      <c r="A52" s="717" t="s">
        <v>426</v>
      </c>
      <c r="B52" s="686" t="s">
        <v>396</v>
      </c>
      <c r="C52" s="686">
        <v>1</v>
      </c>
      <c r="D52" s="686">
        <v>1</v>
      </c>
      <c r="E52" s="720"/>
      <c r="F52" s="640"/>
    </row>
    <row r="53" spans="1:6" ht="22.5" customHeight="1" x14ac:dyDescent="0.2">
      <c r="A53" s="721" t="s">
        <v>427</v>
      </c>
      <c r="B53" s="686" t="s">
        <v>396</v>
      </c>
      <c r="C53" s="686">
        <v>1</v>
      </c>
      <c r="D53" s="686">
        <v>1</v>
      </c>
      <c r="E53" s="722"/>
      <c r="F53" s="640"/>
    </row>
    <row r="54" spans="1:6" ht="16.5" x14ac:dyDescent="0.25">
      <c r="A54" s="683" t="s">
        <v>428</v>
      </c>
      <c r="B54" s="684" t="s">
        <v>396</v>
      </c>
      <c r="C54" s="684">
        <f>C55+C56+C57</f>
        <v>3</v>
      </c>
      <c r="D54" s="684">
        <f>D55+D56+D57</f>
        <v>3</v>
      </c>
      <c r="E54" s="716"/>
      <c r="F54" s="640"/>
    </row>
    <row r="55" spans="1:6" ht="16.5" x14ac:dyDescent="0.25">
      <c r="A55" s="717" t="s">
        <v>429</v>
      </c>
      <c r="B55" s="686" t="s">
        <v>396</v>
      </c>
      <c r="C55" s="686">
        <v>1</v>
      </c>
      <c r="D55" s="686">
        <v>1</v>
      </c>
      <c r="E55" s="720"/>
      <c r="F55" s="640"/>
    </row>
    <row r="56" spans="1:6" ht="16.5" x14ac:dyDescent="0.25">
      <c r="A56" s="717" t="s">
        <v>430</v>
      </c>
      <c r="B56" s="686" t="s">
        <v>396</v>
      </c>
      <c r="C56" s="686">
        <v>1</v>
      </c>
      <c r="D56" s="686">
        <v>1</v>
      </c>
      <c r="E56" s="720"/>
      <c r="F56" s="640"/>
    </row>
    <row r="57" spans="1:6" ht="16.5" x14ac:dyDescent="0.25">
      <c r="A57" s="717" t="s">
        <v>431</v>
      </c>
      <c r="B57" s="686" t="s">
        <v>396</v>
      </c>
      <c r="C57" s="686">
        <v>1</v>
      </c>
      <c r="D57" s="686">
        <v>1</v>
      </c>
      <c r="E57" s="720"/>
      <c r="F57" s="640"/>
    </row>
    <row r="58" spans="1:6" ht="16.5" x14ac:dyDescent="0.25">
      <c r="A58" s="683" t="s">
        <v>432</v>
      </c>
      <c r="B58" s="684" t="s">
        <v>396</v>
      </c>
      <c r="C58" s="684">
        <f>C59+C60+C61+C62+C63</f>
        <v>5</v>
      </c>
      <c r="D58" s="684">
        <f>D59+D60+D61+D62+D63</f>
        <v>5</v>
      </c>
      <c r="E58" s="716"/>
      <c r="F58" s="640"/>
    </row>
    <row r="59" spans="1:6" ht="16.5" x14ac:dyDescent="0.25">
      <c r="A59" s="717" t="s">
        <v>433</v>
      </c>
      <c r="B59" s="686" t="s">
        <v>396</v>
      </c>
      <c r="C59" s="686">
        <v>1</v>
      </c>
      <c r="D59" s="686">
        <v>1</v>
      </c>
      <c r="E59" s="720"/>
      <c r="F59" s="640"/>
    </row>
    <row r="60" spans="1:6" ht="16.5" x14ac:dyDescent="0.25">
      <c r="A60" s="717" t="s">
        <v>434</v>
      </c>
      <c r="B60" s="686" t="s">
        <v>396</v>
      </c>
      <c r="C60" s="686">
        <v>1</v>
      </c>
      <c r="D60" s="686">
        <v>1</v>
      </c>
      <c r="E60" s="720"/>
      <c r="F60" s="640"/>
    </row>
    <row r="61" spans="1:6" ht="16.5" x14ac:dyDescent="0.25">
      <c r="A61" s="717" t="s">
        <v>506</v>
      </c>
      <c r="B61" s="686" t="s">
        <v>396</v>
      </c>
      <c r="C61" s="686">
        <v>1</v>
      </c>
      <c r="D61" s="686">
        <v>1</v>
      </c>
      <c r="E61" s="720"/>
      <c r="F61" s="640"/>
    </row>
    <row r="62" spans="1:6" ht="16.5" x14ac:dyDescent="0.25">
      <c r="A62" s="717" t="s">
        <v>435</v>
      </c>
      <c r="B62" s="686" t="s">
        <v>396</v>
      </c>
      <c r="C62" s="686">
        <v>1</v>
      </c>
      <c r="D62" s="686">
        <v>1</v>
      </c>
      <c r="E62" s="720"/>
      <c r="F62" s="640" t="s">
        <v>878</v>
      </c>
    </row>
    <row r="63" spans="1:6" ht="17.25" thickBot="1" x14ac:dyDescent="0.3">
      <c r="A63" s="717" t="s">
        <v>436</v>
      </c>
      <c r="B63" s="686" t="s">
        <v>396</v>
      </c>
      <c r="C63" s="723">
        <v>1</v>
      </c>
      <c r="D63" s="723">
        <v>1</v>
      </c>
      <c r="E63" s="724"/>
      <c r="F63" s="640"/>
    </row>
    <row r="64" spans="1:6" ht="20.100000000000001" customHeight="1" thickBot="1" x14ac:dyDescent="0.25">
      <c r="A64" s="1347" t="s">
        <v>437</v>
      </c>
      <c r="B64" s="1348"/>
      <c r="C64" s="1348"/>
      <c r="D64" s="1348"/>
      <c r="E64" s="1349"/>
      <c r="F64" s="668"/>
    </row>
    <row r="65" spans="1:10" ht="17.25" customHeight="1" x14ac:dyDescent="0.25">
      <c r="A65" s="725" t="s">
        <v>438</v>
      </c>
      <c r="B65" s="665" t="s">
        <v>396</v>
      </c>
      <c r="C65" s="726">
        <f>SUM(C66,C68,C74,C76,C80,C85)</f>
        <v>15</v>
      </c>
      <c r="D65" s="727">
        <f>SUM(D66,D68,D74,D76,D80,D85)</f>
        <v>15</v>
      </c>
      <c r="E65" s="689">
        <v>62</v>
      </c>
      <c r="F65" s="640"/>
    </row>
    <row r="66" spans="1:10" s="276" customFormat="1" ht="16.5" x14ac:dyDescent="0.25">
      <c r="A66" s="669" t="s">
        <v>439</v>
      </c>
      <c r="B66" s="670" t="s">
        <v>396</v>
      </c>
      <c r="C66" s="728">
        <v>6</v>
      </c>
      <c r="D66" s="670">
        <v>6</v>
      </c>
      <c r="E66" s="667">
        <v>5</v>
      </c>
      <c r="F66" s="729"/>
    </row>
    <row r="67" spans="1:10" ht="16.5" x14ac:dyDescent="0.25">
      <c r="A67" s="730" t="s">
        <v>440</v>
      </c>
      <c r="B67" s="731" t="s">
        <v>25</v>
      </c>
      <c r="C67" s="732">
        <v>2355</v>
      </c>
      <c r="D67" s="733">
        <v>2355</v>
      </c>
      <c r="E67" s="674">
        <v>1081</v>
      </c>
      <c r="F67" s="734" t="s">
        <v>693</v>
      </c>
    </row>
    <row r="68" spans="1:10" s="276" customFormat="1" ht="16.5" x14ac:dyDescent="0.25">
      <c r="A68" s="664" t="s">
        <v>507</v>
      </c>
      <c r="B68" s="666" t="s">
        <v>396</v>
      </c>
      <c r="C68" s="735">
        <v>4</v>
      </c>
      <c r="D68" s="666">
        <v>4</v>
      </c>
      <c r="E68" s="667">
        <v>1</v>
      </c>
      <c r="F68" s="734" t="s">
        <v>694</v>
      </c>
    </row>
    <row r="69" spans="1:10" ht="16.5" x14ac:dyDescent="0.25">
      <c r="A69" s="736" t="s">
        <v>441</v>
      </c>
      <c r="B69" s="678" t="s">
        <v>396</v>
      </c>
      <c r="C69" s="737">
        <v>3</v>
      </c>
      <c r="D69" s="678">
        <v>3</v>
      </c>
      <c r="E69" s="689"/>
      <c r="F69" s="640" t="s">
        <v>695</v>
      </c>
    </row>
    <row r="70" spans="1:10" ht="16.5" x14ac:dyDescent="0.25">
      <c r="A70" s="730" t="s">
        <v>442</v>
      </c>
      <c r="B70" s="731" t="s">
        <v>396</v>
      </c>
      <c r="C70" s="732">
        <v>1349</v>
      </c>
      <c r="D70" s="733">
        <v>1349</v>
      </c>
      <c r="E70" s="689"/>
      <c r="F70" s="734" t="s">
        <v>693</v>
      </c>
      <c r="G70" s="273"/>
      <c r="H70" s="273"/>
      <c r="I70" s="273"/>
      <c r="J70" s="273"/>
    </row>
    <row r="71" spans="1:10" ht="19.5" x14ac:dyDescent="0.25">
      <c r="A71" s="730" t="s">
        <v>800</v>
      </c>
      <c r="B71" s="731" t="s">
        <v>25</v>
      </c>
      <c r="C71" s="732">
        <v>31148</v>
      </c>
      <c r="D71" s="733">
        <v>48559</v>
      </c>
      <c r="E71" s="689"/>
      <c r="F71" s="734" t="s">
        <v>693</v>
      </c>
      <c r="G71" s="273"/>
      <c r="H71" s="273"/>
      <c r="I71" s="273"/>
      <c r="J71" s="273"/>
    </row>
    <row r="72" spans="1:10" ht="19.5" x14ac:dyDescent="0.25">
      <c r="A72" s="738" t="s">
        <v>799</v>
      </c>
      <c r="B72" s="731" t="s">
        <v>25</v>
      </c>
      <c r="C72" s="732" t="s">
        <v>879</v>
      </c>
      <c r="D72" s="733" t="s">
        <v>880</v>
      </c>
      <c r="E72" s="689"/>
      <c r="F72" s="640" t="s">
        <v>696</v>
      </c>
      <c r="G72" s="273"/>
      <c r="H72" s="277"/>
      <c r="I72" s="277"/>
      <c r="J72" s="273"/>
    </row>
    <row r="73" spans="1:10" ht="30.75" customHeight="1" x14ac:dyDescent="0.25">
      <c r="A73" s="739" t="s">
        <v>443</v>
      </c>
      <c r="B73" s="700" t="s">
        <v>396</v>
      </c>
      <c r="C73" s="740">
        <v>1</v>
      </c>
      <c r="D73" s="700">
        <v>1</v>
      </c>
      <c r="E73" s="689"/>
      <c r="F73" s="640"/>
      <c r="G73" s="273"/>
      <c r="H73" s="273"/>
      <c r="I73" s="273"/>
      <c r="J73" s="273"/>
    </row>
    <row r="74" spans="1:10" s="276" customFormat="1" ht="16.5" x14ac:dyDescent="0.25">
      <c r="A74" s="683" t="s">
        <v>557</v>
      </c>
      <c r="B74" s="684" t="s">
        <v>396</v>
      </c>
      <c r="C74" s="741">
        <v>1</v>
      </c>
      <c r="D74" s="684">
        <v>1</v>
      </c>
      <c r="E74" s="667"/>
      <c r="F74" s="729"/>
      <c r="G74" s="278"/>
      <c r="H74" s="278"/>
      <c r="I74" s="278"/>
      <c r="J74" s="278"/>
    </row>
    <row r="75" spans="1:10" ht="16.5" x14ac:dyDescent="0.25">
      <c r="A75" s="717" t="s">
        <v>444</v>
      </c>
      <c r="B75" s="686" t="s">
        <v>396</v>
      </c>
      <c r="C75" s="742">
        <v>1</v>
      </c>
      <c r="D75" s="686">
        <v>1</v>
      </c>
      <c r="E75" s="689"/>
      <c r="F75" s="640"/>
    </row>
    <row r="76" spans="1:10" s="276" customFormat="1" ht="16.5" customHeight="1" x14ac:dyDescent="0.25">
      <c r="A76" s="669" t="s">
        <v>445</v>
      </c>
      <c r="B76" s="670" t="s">
        <v>396</v>
      </c>
      <c r="C76" s="728">
        <v>1</v>
      </c>
      <c r="D76" s="670">
        <v>1</v>
      </c>
      <c r="E76" s="667"/>
      <c r="F76" s="729"/>
    </row>
    <row r="77" spans="1:10" ht="16.5" x14ac:dyDescent="0.25">
      <c r="A77" s="736" t="s">
        <v>672</v>
      </c>
      <c r="B77" s="678" t="s">
        <v>396</v>
      </c>
      <c r="C77" s="737">
        <v>1</v>
      </c>
      <c r="D77" s="678">
        <v>1</v>
      </c>
      <c r="E77" s="689"/>
      <c r="F77" s="640"/>
    </row>
    <row r="78" spans="1:10" ht="16.5" x14ac:dyDescent="0.25">
      <c r="A78" s="736" t="s">
        <v>673</v>
      </c>
      <c r="B78" s="678" t="s">
        <v>396</v>
      </c>
      <c r="C78" s="737">
        <v>10</v>
      </c>
      <c r="D78" s="678">
        <v>11</v>
      </c>
      <c r="E78" s="689">
        <v>26</v>
      </c>
      <c r="F78" s="640"/>
      <c r="G78" s="273"/>
    </row>
    <row r="79" spans="1:10" ht="18.75" x14ac:dyDescent="0.25">
      <c r="A79" s="736" t="s">
        <v>798</v>
      </c>
      <c r="B79" s="678" t="s">
        <v>25</v>
      </c>
      <c r="C79" s="743">
        <v>100061</v>
      </c>
      <c r="D79" s="744">
        <v>132365</v>
      </c>
      <c r="E79" s="689"/>
      <c r="F79" s="640"/>
    </row>
    <row r="80" spans="1:10" s="279" customFormat="1" ht="16.5" x14ac:dyDescent="0.25">
      <c r="A80" s="745" t="s">
        <v>446</v>
      </c>
      <c r="B80" s="678" t="s">
        <v>396</v>
      </c>
      <c r="C80" s="746">
        <v>2</v>
      </c>
      <c r="D80" s="747">
        <v>2</v>
      </c>
      <c r="E80" s="694">
        <v>1</v>
      </c>
      <c r="F80" s="748"/>
    </row>
    <row r="81" spans="1:6" ht="16.5" x14ac:dyDescent="0.25">
      <c r="A81" s="749" t="s">
        <v>556</v>
      </c>
      <c r="B81" s="678" t="s">
        <v>396</v>
      </c>
      <c r="C81" s="750">
        <v>1</v>
      </c>
      <c r="D81" s="751">
        <v>1</v>
      </c>
      <c r="E81" s="689"/>
      <c r="F81" s="640"/>
    </row>
    <row r="82" spans="1:6" ht="19.5" x14ac:dyDescent="0.25">
      <c r="A82" s="749" t="s">
        <v>797</v>
      </c>
      <c r="B82" s="678" t="s">
        <v>396</v>
      </c>
      <c r="C82" s="752">
        <v>1232</v>
      </c>
      <c r="D82" s="680">
        <v>1233</v>
      </c>
      <c r="E82" s="689"/>
      <c r="F82" s="640"/>
    </row>
    <row r="83" spans="1:6" ht="19.5" x14ac:dyDescent="0.25">
      <c r="A83" s="749" t="s">
        <v>796</v>
      </c>
      <c r="B83" s="678" t="s">
        <v>25</v>
      </c>
      <c r="C83" s="752">
        <v>20237</v>
      </c>
      <c r="D83" s="680">
        <v>13103</v>
      </c>
      <c r="E83" s="689"/>
      <c r="F83" s="640"/>
    </row>
    <row r="84" spans="1:6" ht="33" x14ac:dyDescent="0.25">
      <c r="A84" s="753" t="s">
        <v>447</v>
      </c>
      <c r="B84" s="700" t="s">
        <v>396</v>
      </c>
      <c r="C84" s="754">
        <v>1</v>
      </c>
      <c r="D84" s="755">
        <v>1</v>
      </c>
      <c r="E84" s="689"/>
      <c r="F84" s="640"/>
    </row>
    <row r="85" spans="1:6" s="276" customFormat="1" ht="16.5" x14ac:dyDescent="0.25">
      <c r="A85" s="756" t="s">
        <v>448</v>
      </c>
      <c r="B85" s="670" t="s">
        <v>396</v>
      </c>
      <c r="C85" s="757">
        <v>1</v>
      </c>
      <c r="D85" s="758">
        <v>1</v>
      </c>
      <c r="E85" s="667">
        <v>1</v>
      </c>
      <c r="F85" s="729"/>
    </row>
    <row r="86" spans="1:6" ht="16.5" x14ac:dyDescent="0.25">
      <c r="A86" s="759" t="s">
        <v>728</v>
      </c>
      <c r="B86" s="678" t="s">
        <v>396</v>
      </c>
      <c r="C86" s="760" t="s">
        <v>413</v>
      </c>
      <c r="D86" s="761" t="s">
        <v>413</v>
      </c>
      <c r="E86" s="689"/>
      <c r="F86" s="640"/>
    </row>
    <row r="87" spans="1:6" ht="16.5" x14ac:dyDescent="0.25">
      <c r="A87" s="749" t="s">
        <v>449</v>
      </c>
      <c r="B87" s="678" t="s">
        <v>396</v>
      </c>
      <c r="C87" s="762">
        <v>77703</v>
      </c>
      <c r="D87" s="744">
        <v>78310</v>
      </c>
      <c r="E87" s="689"/>
      <c r="F87" s="640"/>
    </row>
    <row r="88" spans="1:6" ht="20.25" thickBot="1" x14ac:dyDescent="0.3">
      <c r="A88" s="763" t="s">
        <v>795</v>
      </c>
      <c r="B88" s="711" t="s">
        <v>25</v>
      </c>
      <c r="C88" s="764">
        <v>37826</v>
      </c>
      <c r="D88" s="765">
        <v>50445</v>
      </c>
      <c r="E88" s="766"/>
      <c r="F88" s="640"/>
    </row>
    <row r="89" spans="1:6" ht="20.100000000000001" customHeight="1" thickBot="1" x14ac:dyDescent="0.25">
      <c r="A89" s="1347" t="s">
        <v>450</v>
      </c>
      <c r="B89" s="1348"/>
      <c r="C89" s="1348"/>
      <c r="D89" s="1348"/>
      <c r="E89" s="1349"/>
      <c r="F89" s="640"/>
    </row>
    <row r="90" spans="1:6" ht="16.5" customHeight="1" x14ac:dyDescent="0.25">
      <c r="A90" s="767" t="s">
        <v>451</v>
      </c>
      <c r="B90" s="768" t="s">
        <v>396</v>
      </c>
      <c r="C90" s="769">
        <f>C91+C98</f>
        <v>15</v>
      </c>
      <c r="D90" s="768">
        <f>D91+D98</f>
        <v>15</v>
      </c>
      <c r="E90" s="770">
        <v>3</v>
      </c>
      <c r="F90" s="640"/>
    </row>
    <row r="91" spans="1:6" ht="16.5" x14ac:dyDescent="0.25">
      <c r="A91" s="756" t="s">
        <v>452</v>
      </c>
      <c r="B91" s="670" t="s">
        <v>396</v>
      </c>
      <c r="C91" s="677">
        <f>SUM(C92:C96)</f>
        <v>6</v>
      </c>
      <c r="D91" s="670">
        <f>SUM(D92:D96)</f>
        <v>6</v>
      </c>
      <c r="E91" s="716">
        <v>2</v>
      </c>
      <c r="F91" s="640"/>
    </row>
    <row r="92" spans="1:6" ht="17.25" customHeight="1" x14ac:dyDescent="0.25">
      <c r="A92" s="749" t="s">
        <v>453</v>
      </c>
      <c r="B92" s="678" t="s">
        <v>396</v>
      </c>
      <c r="C92" s="672">
        <v>1</v>
      </c>
      <c r="D92" s="678">
        <v>1</v>
      </c>
      <c r="E92" s="718"/>
      <c r="F92" s="640"/>
    </row>
    <row r="93" spans="1:6" ht="16.5" x14ac:dyDescent="0.25">
      <c r="A93" s="749" t="s">
        <v>454</v>
      </c>
      <c r="B93" s="678" t="s">
        <v>396</v>
      </c>
      <c r="C93" s="672">
        <v>1</v>
      </c>
      <c r="D93" s="678">
        <v>1</v>
      </c>
      <c r="E93" s="718"/>
      <c r="F93" s="640"/>
    </row>
    <row r="94" spans="1:6" ht="15.75" customHeight="1" x14ac:dyDescent="0.25">
      <c r="A94" s="771" t="s">
        <v>455</v>
      </c>
      <c r="B94" s="678" t="s">
        <v>396</v>
      </c>
      <c r="C94" s="672">
        <v>2</v>
      </c>
      <c r="D94" s="678">
        <v>2</v>
      </c>
      <c r="E94" s="718"/>
      <c r="F94" s="640"/>
    </row>
    <row r="95" spans="1:6" ht="18.75" customHeight="1" x14ac:dyDescent="0.25">
      <c r="A95" s="771" t="s">
        <v>499</v>
      </c>
      <c r="B95" s="678" t="s">
        <v>396</v>
      </c>
      <c r="C95" s="672">
        <v>1</v>
      </c>
      <c r="D95" s="678">
        <v>1</v>
      </c>
      <c r="E95" s="718"/>
      <c r="F95" s="640"/>
    </row>
    <row r="96" spans="1:6" ht="15.75" customHeight="1" x14ac:dyDescent="0.25">
      <c r="A96" s="771" t="s">
        <v>456</v>
      </c>
      <c r="B96" s="678" t="s">
        <v>396</v>
      </c>
      <c r="C96" s="672">
        <v>1</v>
      </c>
      <c r="D96" s="678">
        <v>1</v>
      </c>
      <c r="E96" s="718"/>
      <c r="F96" s="640"/>
    </row>
    <row r="97" spans="1:7" ht="22.5" customHeight="1" x14ac:dyDescent="0.25">
      <c r="A97" s="772" t="s">
        <v>457</v>
      </c>
      <c r="B97" s="678" t="s">
        <v>25</v>
      </c>
      <c r="C97" s="773">
        <v>3269</v>
      </c>
      <c r="D97" s="774">
        <v>4168</v>
      </c>
      <c r="E97" s="775"/>
      <c r="F97" s="734" t="s">
        <v>881</v>
      </c>
    </row>
    <row r="98" spans="1:7" ht="16.5" x14ac:dyDescent="0.25">
      <c r="A98" s="776" t="s">
        <v>566</v>
      </c>
      <c r="B98" s="670" t="s">
        <v>396</v>
      </c>
      <c r="C98" s="677">
        <v>9</v>
      </c>
      <c r="D98" s="670">
        <v>9</v>
      </c>
      <c r="E98" s="716">
        <v>1</v>
      </c>
      <c r="F98" s="641"/>
    </row>
    <row r="99" spans="1:7" ht="19.5" customHeight="1" thickBot="1" x14ac:dyDescent="0.3">
      <c r="A99" s="671" t="s">
        <v>409</v>
      </c>
      <c r="B99" s="678" t="s">
        <v>25</v>
      </c>
      <c r="C99" s="777">
        <v>5632</v>
      </c>
      <c r="D99" s="778">
        <v>5532</v>
      </c>
      <c r="E99" s="779"/>
      <c r="F99" s="780" t="s">
        <v>882</v>
      </c>
    </row>
    <row r="100" spans="1:7" ht="19.5" customHeight="1" thickBot="1" x14ac:dyDescent="0.25">
      <c r="A100" s="1347" t="s">
        <v>458</v>
      </c>
      <c r="B100" s="1348"/>
      <c r="C100" s="1348"/>
      <c r="D100" s="1348"/>
      <c r="E100" s="1349"/>
      <c r="F100" s="640"/>
    </row>
    <row r="101" spans="1:7" s="276" customFormat="1" ht="16.5" x14ac:dyDescent="0.25">
      <c r="A101" s="664" t="s">
        <v>729</v>
      </c>
      <c r="B101" s="665" t="s">
        <v>396</v>
      </c>
      <c r="C101" s="727">
        <f>C102+C104+C106+C108</f>
        <v>4</v>
      </c>
      <c r="D101" s="727">
        <f>D102+D104+D106+D108</f>
        <v>4</v>
      </c>
      <c r="E101" s="770"/>
      <c r="F101" s="729"/>
    </row>
    <row r="102" spans="1:7" s="276" customFormat="1" ht="16.5" x14ac:dyDescent="0.25">
      <c r="A102" s="683" t="s">
        <v>459</v>
      </c>
      <c r="B102" s="684" t="s">
        <v>396</v>
      </c>
      <c r="C102" s="684">
        <v>1</v>
      </c>
      <c r="D102" s="684">
        <v>1</v>
      </c>
      <c r="E102" s="716"/>
      <c r="F102" s="729"/>
    </row>
    <row r="103" spans="1:7" ht="16.5" x14ac:dyDescent="0.25">
      <c r="A103" s="717" t="s">
        <v>730</v>
      </c>
      <c r="B103" s="686" t="s">
        <v>396</v>
      </c>
      <c r="C103" s="686">
        <v>1</v>
      </c>
      <c r="D103" s="686">
        <v>1</v>
      </c>
      <c r="E103" s="720"/>
      <c r="F103" s="640"/>
    </row>
    <row r="104" spans="1:7" s="276" customFormat="1" ht="15.75" customHeight="1" x14ac:dyDescent="0.25">
      <c r="A104" s="781" t="s">
        <v>460</v>
      </c>
      <c r="B104" s="684" t="s">
        <v>396</v>
      </c>
      <c r="C104" s="684">
        <v>1</v>
      </c>
      <c r="D104" s="684">
        <v>1</v>
      </c>
      <c r="E104" s="716"/>
      <c r="F104" s="729"/>
    </row>
    <row r="105" spans="1:7" ht="19.5" customHeight="1" x14ac:dyDescent="0.25">
      <c r="A105" s="782" t="s">
        <v>731</v>
      </c>
      <c r="B105" s="686" t="s">
        <v>396</v>
      </c>
      <c r="C105" s="686">
        <v>1</v>
      </c>
      <c r="D105" s="686">
        <v>1</v>
      </c>
      <c r="E105" s="720"/>
      <c r="F105" s="640"/>
    </row>
    <row r="106" spans="1:7" s="276" customFormat="1" ht="19.5" customHeight="1" x14ac:dyDescent="0.25">
      <c r="A106" s="781" t="s">
        <v>461</v>
      </c>
      <c r="B106" s="684" t="s">
        <v>396</v>
      </c>
      <c r="C106" s="684">
        <v>1</v>
      </c>
      <c r="D106" s="684">
        <v>1</v>
      </c>
      <c r="E106" s="716"/>
      <c r="F106" s="729"/>
    </row>
    <row r="107" spans="1:7" ht="20.25" customHeight="1" x14ac:dyDescent="0.25">
      <c r="A107" s="717" t="s">
        <v>732</v>
      </c>
      <c r="B107" s="686" t="s">
        <v>396</v>
      </c>
      <c r="C107" s="686">
        <v>1</v>
      </c>
      <c r="D107" s="686">
        <v>1</v>
      </c>
      <c r="E107" s="720"/>
      <c r="F107" s="640"/>
    </row>
    <row r="108" spans="1:7" ht="19.5" customHeight="1" thickBot="1" x14ac:dyDescent="0.3">
      <c r="A108" s="776" t="s">
        <v>733</v>
      </c>
      <c r="B108" s="670" t="s">
        <v>396</v>
      </c>
      <c r="C108" s="670">
        <v>1</v>
      </c>
      <c r="D108" s="670">
        <v>1</v>
      </c>
      <c r="E108" s="666"/>
      <c r="F108" s="640"/>
    </row>
    <row r="109" spans="1:7" ht="20.100000000000001" customHeight="1" thickBot="1" x14ac:dyDescent="0.25">
      <c r="A109" s="1347" t="s">
        <v>34</v>
      </c>
      <c r="B109" s="1348"/>
      <c r="C109" s="1348"/>
      <c r="D109" s="1348"/>
      <c r="E109" s="1349"/>
      <c r="F109" s="640"/>
    </row>
    <row r="110" spans="1:7" ht="20.100000000000001" customHeight="1" x14ac:dyDescent="0.25">
      <c r="A110" s="783" t="s">
        <v>462</v>
      </c>
      <c r="B110" s="768" t="s">
        <v>396</v>
      </c>
      <c r="C110" s="784">
        <f>C111+C113+C115+C116+C118+C119+C120+C121+C122+C117+C123+C124+C125+C126+C127+C128+C129</f>
        <v>16</v>
      </c>
      <c r="D110" s="784">
        <f>D111+D113+D115+D116+D118+D119+D120+D121+D122+D117+D123+D124+D125+D126+D127+D128+D129</f>
        <v>17</v>
      </c>
      <c r="E110" s="785"/>
      <c r="F110" s="640"/>
    </row>
    <row r="111" spans="1:7" s="276" customFormat="1" ht="19.5" customHeight="1" x14ac:dyDescent="0.25">
      <c r="A111" s="776" t="s">
        <v>463</v>
      </c>
      <c r="B111" s="670" t="s">
        <v>396</v>
      </c>
      <c r="C111" s="670">
        <v>1</v>
      </c>
      <c r="D111" s="670">
        <v>1</v>
      </c>
      <c r="E111" s="689">
        <v>1</v>
      </c>
      <c r="F111" s="729"/>
    </row>
    <row r="112" spans="1:7" ht="21.75" customHeight="1" x14ac:dyDescent="0.25">
      <c r="A112" s="736" t="s">
        <v>794</v>
      </c>
      <c r="B112" s="678" t="s">
        <v>25</v>
      </c>
      <c r="C112" s="680">
        <v>973</v>
      </c>
      <c r="D112" s="680">
        <v>1266</v>
      </c>
      <c r="E112" s="689"/>
      <c r="F112" s="671"/>
      <c r="G112" s="273"/>
    </row>
    <row r="113" spans="1:6" s="276" customFormat="1" ht="17.25" customHeight="1" x14ac:dyDescent="0.25">
      <c r="A113" s="776" t="s">
        <v>464</v>
      </c>
      <c r="B113" s="670" t="s">
        <v>396</v>
      </c>
      <c r="C113" s="670">
        <v>1</v>
      </c>
      <c r="D113" s="670">
        <v>1</v>
      </c>
      <c r="E113" s="667"/>
      <c r="F113" s="729"/>
    </row>
    <row r="114" spans="1:6" ht="18.75" customHeight="1" x14ac:dyDescent="0.25">
      <c r="A114" s="786" t="s">
        <v>734</v>
      </c>
      <c r="B114" s="678" t="s">
        <v>465</v>
      </c>
      <c r="C114" s="673">
        <v>53</v>
      </c>
      <c r="D114" s="673">
        <v>61</v>
      </c>
      <c r="E114" s="787"/>
      <c r="F114" s="788" t="s">
        <v>883</v>
      </c>
    </row>
    <row r="115" spans="1:6" ht="16.5" x14ac:dyDescent="0.25">
      <c r="A115" s="789" t="s">
        <v>567</v>
      </c>
      <c r="B115" s="670" t="s">
        <v>396</v>
      </c>
      <c r="C115" s="670">
        <v>1</v>
      </c>
      <c r="D115" s="670">
        <v>1</v>
      </c>
      <c r="E115" s="787"/>
      <c r="F115" s="640"/>
    </row>
    <row r="116" spans="1:6" ht="16.5" x14ac:dyDescent="0.25">
      <c r="A116" s="789" t="s">
        <v>568</v>
      </c>
      <c r="B116" s="670" t="s">
        <v>396</v>
      </c>
      <c r="C116" s="670">
        <v>1</v>
      </c>
      <c r="D116" s="670">
        <v>1</v>
      </c>
      <c r="E116" s="787"/>
      <c r="F116" s="640"/>
    </row>
    <row r="117" spans="1:6" ht="16.5" x14ac:dyDescent="0.25">
      <c r="A117" s="789" t="s">
        <v>674</v>
      </c>
      <c r="B117" s="670" t="s">
        <v>396</v>
      </c>
      <c r="C117" s="670">
        <v>1</v>
      </c>
      <c r="D117" s="670">
        <v>1</v>
      </c>
      <c r="E117" s="787"/>
      <c r="F117" s="640"/>
    </row>
    <row r="118" spans="1:6" ht="16.5" x14ac:dyDescent="0.25">
      <c r="A118" s="789" t="s">
        <v>569</v>
      </c>
      <c r="B118" s="670" t="s">
        <v>396</v>
      </c>
      <c r="C118" s="670">
        <v>1</v>
      </c>
      <c r="D118" s="670">
        <v>1</v>
      </c>
      <c r="E118" s="787"/>
      <c r="F118" s="640"/>
    </row>
    <row r="119" spans="1:6" ht="16.5" x14ac:dyDescent="0.25">
      <c r="A119" s="789" t="s">
        <v>570</v>
      </c>
      <c r="B119" s="670" t="s">
        <v>396</v>
      </c>
      <c r="C119" s="670">
        <v>1</v>
      </c>
      <c r="D119" s="670">
        <v>1</v>
      </c>
      <c r="E119" s="787"/>
      <c r="F119" s="640"/>
    </row>
    <row r="120" spans="1:6" ht="16.5" x14ac:dyDescent="0.25">
      <c r="A120" s="789" t="s">
        <v>571</v>
      </c>
      <c r="B120" s="670" t="s">
        <v>396</v>
      </c>
      <c r="C120" s="670">
        <v>1</v>
      </c>
      <c r="D120" s="670">
        <v>1</v>
      </c>
      <c r="E120" s="787"/>
      <c r="F120" s="640"/>
    </row>
    <row r="121" spans="1:6" ht="16.5" x14ac:dyDescent="0.25">
      <c r="A121" s="789" t="s">
        <v>572</v>
      </c>
      <c r="B121" s="670" t="s">
        <v>396</v>
      </c>
      <c r="C121" s="670">
        <v>1</v>
      </c>
      <c r="D121" s="670">
        <v>1</v>
      </c>
      <c r="E121" s="787"/>
      <c r="F121" s="640"/>
    </row>
    <row r="122" spans="1:6" ht="16.5" x14ac:dyDescent="0.25">
      <c r="A122" s="789" t="s">
        <v>675</v>
      </c>
      <c r="B122" s="670" t="s">
        <v>396</v>
      </c>
      <c r="C122" s="670">
        <v>1</v>
      </c>
      <c r="D122" s="670">
        <v>1</v>
      </c>
      <c r="E122" s="787"/>
      <c r="F122" s="640"/>
    </row>
    <row r="123" spans="1:6" ht="16.5" x14ac:dyDescent="0.25">
      <c r="A123" s="669" t="s">
        <v>620</v>
      </c>
      <c r="B123" s="670" t="s">
        <v>396</v>
      </c>
      <c r="C123" s="670">
        <v>1</v>
      </c>
      <c r="D123" s="670">
        <v>1</v>
      </c>
      <c r="E123" s="787"/>
      <c r="F123" s="669"/>
    </row>
    <row r="124" spans="1:6" ht="16.5" x14ac:dyDescent="0.25">
      <c r="A124" s="669" t="s">
        <v>621</v>
      </c>
      <c r="B124" s="670" t="s">
        <v>396</v>
      </c>
      <c r="C124" s="670">
        <v>1</v>
      </c>
      <c r="D124" s="670">
        <v>1</v>
      </c>
      <c r="E124" s="787"/>
      <c r="F124" s="640"/>
    </row>
    <row r="125" spans="1:6" ht="16.5" x14ac:dyDescent="0.25">
      <c r="A125" s="669" t="s">
        <v>622</v>
      </c>
      <c r="B125" s="670" t="s">
        <v>396</v>
      </c>
      <c r="C125" s="670">
        <v>1</v>
      </c>
      <c r="D125" s="670">
        <v>1</v>
      </c>
      <c r="E125" s="787"/>
      <c r="F125" s="640"/>
    </row>
    <row r="126" spans="1:6" ht="16.5" x14ac:dyDescent="0.25">
      <c r="A126" s="669" t="s">
        <v>735</v>
      </c>
      <c r="B126" s="670" t="s">
        <v>396</v>
      </c>
      <c r="C126" s="670">
        <v>1</v>
      </c>
      <c r="D126" s="670">
        <v>1</v>
      </c>
      <c r="E126" s="787"/>
      <c r="F126" s="640"/>
    </row>
    <row r="127" spans="1:6" ht="16.5" x14ac:dyDescent="0.25">
      <c r="A127" s="669" t="s">
        <v>736</v>
      </c>
      <c r="B127" s="670" t="s">
        <v>396</v>
      </c>
      <c r="C127" s="670">
        <v>1</v>
      </c>
      <c r="D127" s="670">
        <v>1</v>
      </c>
      <c r="E127" s="787"/>
      <c r="F127" s="640"/>
    </row>
    <row r="128" spans="1:6" ht="16.5" x14ac:dyDescent="0.25">
      <c r="A128" s="669" t="s">
        <v>737</v>
      </c>
      <c r="B128" s="670" t="s">
        <v>396</v>
      </c>
      <c r="C128" s="670">
        <v>1</v>
      </c>
      <c r="D128" s="670">
        <v>1</v>
      </c>
      <c r="E128" s="787"/>
      <c r="F128" s="640"/>
    </row>
    <row r="129" spans="1:6" ht="20.25" thickBot="1" x14ac:dyDescent="0.3">
      <c r="A129" s="790" t="s">
        <v>793</v>
      </c>
      <c r="B129" s="791" t="s">
        <v>396</v>
      </c>
      <c r="C129" s="791">
        <v>0</v>
      </c>
      <c r="D129" s="791">
        <v>1</v>
      </c>
      <c r="E129" s="792"/>
      <c r="F129" s="640"/>
    </row>
    <row r="130" spans="1:6" ht="21" customHeight="1" x14ac:dyDescent="0.2">
      <c r="A130" s="793" t="s">
        <v>792</v>
      </c>
      <c r="B130" s="793"/>
      <c r="C130" s="793"/>
      <c r="D130" s="793"/>
      <c r="E130" s="793"/>
      <c r="F130" s="640"/>
    </row>
    <row r="131" spans="1:6" ht="36.75" customHeight="1" x14ac:dyDescent="0.2">
      <c r="A131" s="794" t="s">
        <v>791</v>
      </c>
      <c r="B131" s="793"/>
      <c r="C131" s="793"/>
      <c r="D131" s="793"/>
      <c r="E131" s="793"/>
      <c r="F131" s="640"/>
    </row>
    <row r="132" spans="1:6" ht="21" customHeight="1" x14ac:dyDescent="0.2">
      <c r="A132" s="1345" t="s">
        <v>790</v>
      </c>
      <c r="B132" s="1345"/>
      <c r="C132" s="1345"/>
      <c r="D132" s="1345"/>
      <c r="E132" s="1345"/>
      <c r="F132" s="640"/>
    </row>
    <row r="133" spans="1:6" ht="33.75" customHeight="1" x14ac:dyDescent="0.2">
      <c r="A133" s="793" t="s">
        <v>789</v>
      </c>
      <c r="B133" s="793"/>
      <c r="C133" s="793"/>
      <c r="D133" s="793"/>
      <c r="E133" s="793"/>
      <c r="F133" s="640"/>
    </row>
    <row r="134" spans="1:6" ht="37.5" customHeight="1" x14ac:dyDescent="0.2">
      <c r="A134" s="1345" t="s">
        <v>788</v>
      </c>
      <c r="B134" s="1345"/>
      <c r="C134" s="1345"/>
      <c r="D134" s="1345"/>
      <c r="E134" s="1345"/>
      <c r="F134" s="640"/>
    </row>
    <row r="135" spans="1:6" ht="21" customHeight="1" x14ac:dyDescent="0.2">
      <c r="A135" s="1345" t="s">
        <v>787</v>
      </c>
      <c r="B135" s="1345"/>
      <c r="C135" s="1345"/>
      <c r="D135" s="1345"/>
      <c r="E135" s="1345"/>
      <c r="F135" s="640"/>
    </row>
    <row r="136" spans="1:6" ht="30" customHeight="1" x14ac:dyDescent="0.2">
      <c r="A136" s="1346"/>
      <c r="B136" s="1346"/>
      <c r="C136" s="1346"/>
      <c r="D136" s="1346"/>
      <c r="E136" s="1346"/>
    </row>
  </sheetData>
  <mergeCells count="14">
    <mergeCell ref="A47:E47"/>
    <mergeCell ref="A1:E1"/>
    <mergeCell ref="D2:E2"/>
    <mergeCell ref="A3:A4"/>
    <mergeCell ref="B3:D3"/>
    <mergeCell ref="A10:E10"/>
    <mergeCell ref="A135:E135"/>
    <mergeCell ref="A136:E136"/>
    <mergeCell ref="A64:E64"/>
    <mergeCell ref="A89:E89"/>
    <mergeCell ref="A100:E100"/>
    <mergeCell ref="A109:E109"/>
    <mergeCell ref="A132:E132"/>
    <mergeCell ref="A134:E134"/>
  </mergeCells>
  <hyperlinks>
    <hyperlink ref="F44" r:id="rId1"/>
  </hyperlinks>
  <printOptions horizontalCentered="1"/>
  <pageMargins left="0.23622047244094491" right="0.35433070866141736" top="0.31496062992125984" bottom="0.43307086614173229" header="0.19685039370078741" footer="0.23622047244094491"/>
  <pageSetup paperSize="9" scale="46" firstPageNumber="18" fitToHeight="0" orientation="portrait" useFirstPageNumber="1" r:id="rId2"/>
  <headerFooter alignWithMargins="0">
    <oddFooter xml:space="preserve">&amp;C&amp;P
</oddFooter>
  </headerFooter>
  <rowBreaks count="1" manualBreakCount="1">
    <brk id="88" max="4" man="1"/>
  </rowBreaks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  <pageSetUpPr fitToPage="1"/>
  </sheetPr>
  <dimension ref="A1"/>
  <sheetViews>
    <sheetView zoomScaleNormal="100" workbookViewId="0">
      <selection activeCell="M25" sqref="M25"/>
    </sheetView>
  </sheetViews>
  <sheetFormatPr defaultRowHeight="12.75" x14ac:dyDescent="0.2"/>
  <sheetData>
    <row r="1" spans="1:1" x14ac:dyDescent="0.2">
      <c r="A1" s="280"/>
    </row>
  </sheetData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MSPhotoEd.3" shapeId="64004099" r:id="rId4">
          <objectPr defaultSize="0" autoPict="0" r:id="rId5">
            <anchor moveWithCells="1" sizeWithCells="1">
              <from>
                <xdr:col>1</xdr:col>
                <xdr:colOff>485775</xdr:colOff>
                <xdr:row>30</xdr:row>
                <xdr:rowOff>133350</xdr:rowOff>
              </from>
              <to>
                <xdr:col>7</xdr:col>
                <xdr:colOff>95250</xdr:colOff>
                <xdr:row>52</xdr:row>
                <xdr:rowOff>114300</xdr:rowOff>
              </to>
            </anchor>
          </objectPr>
        </oleObject>
      </mc:Choice>
      <mc:Fallback>
        <oleObject progId="MSPhotoEd.3" shapeId="64004099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00B050"/>
    <pageSetUpPr fitToPage="1"/>
  </sheetPr>
  <dimension ref="A1:J32"/>
  <sheetViews>
    <sheetView tabSelected="1" view="pageBreakPreview" topLeftCell="A2" zoomScale="60" zoomScaleNormal="68" workbookViewId="0">
      <selection activeCell="E21" sqref="E21"/>
    </sheetView>
  </sheetViews>
  <sheetFormatPr defaultRowHeight="12.75" x14ac:dyDescent="0.2"/>
  <cols>
    <col min="1" max="1" width="43.7109375" style="2" customWidth="1"/>
    <col min="2" max="4" width="29.7109375" style="308" customWidth="1"/>
    <col min="5" max="5" width="31.140625" style="308" customWidth="1"/>
    <col min="6" max="6" width="30" style="308" customWidth="1"/>
    <col min="7" max="7" width="17.85546875" style="2" customWidth="1"/>
    <col min="8" max="8" width="11.140625" style="2" customWidth="1"/>
    <col min="9" max="257" width="9.140625" style="2"/>
    <col min="258" max="258" width="42.140625" style="2" bestFit="1" customWidth="1"/>
    <col min="259" max="259" width="7.7109375" style="2" bestFit="1" customWidth="1"/>
    <col min="260" max="260" width="14.85546875" style="2" bestFit="1" customWidth="1"/>
    <col min="261" max="261" width="14.85546875" style="2" customWidth="1"/>
    <col min="262" max="262" width="14.85546875" style="2" bestFit="1" customWidth="1"/>
    <col min="263" max="264" width="17.85546875" style="2" customWidth="1"/>
    <col min="265" max="513" width="9.140625" style="2"/>
    <col min="514" max="514" width="42.140625" style="2" bestFit="1" customWidth="1"/>
    <col min="515" max="515" width="7.7109375" style="2" bestFit="1" customWidth="1"/>
    <col min="516" max="516" width="14.85546875" style="2" bestFit="1" customWidth="1"/>
    <col min="517" max="517" width="14.85546875" style="2" customWidth="1"/>
    <col min="518" max="518" width="14.85546875" style="2" bestFit="1" customWidth="1"/>
    <col min="519" max="520" width="17.85546875" style="2" customWidth="1"/>
    <col min="521" max="769" width="9.140625" style="2"/>
    <col min="770" max="770" width="42.140625" style="2" bestFit="1" customWidth="1"/>
    <col min="771" max="771" width="7.7109375" style="2" bestFit="1" customWidth="1"/>
    <col min="772" max="772" width="14.85546875" style="2" bestFit="1" customWidth="1"/>
    <col min="773" max="773" width="14.85546875" style="2" customWidth="1"/>
    <col min="774" max="774" width="14.85546875" style="2" bestFit="1" customWidth="1"/>
    <col min="775" max="776" width="17.85546875" style="2" customWidth="1"/>
    <col min="777" max="1025" width="9.140625" style="2"/>
    <col min="1026" max="1026" width="42.140625" style="2" bestFit="1" customWidth="1"/>
    <col min="1027" max="1027" width="7.7109375" style="2" bestFit="1" customWidth="1"/>
    <col min="1028" max="1028" width="14.85546875" style="2" bestFit="1" customWidth="1"/>
    <col min="1029" max="1029" width="14.85546875" style="2" customWidth="1"/>
    <col min="1030" max="1030" width="14.85546875" style="2" bestFit="1" customWidth="1"/>
    <col min="1031" max="1032" width="17.85546875" style="2" customWidth="1"/>
    <col min="1033" max="1281" width="9.140625" style="2"/>
    <col min="1282" max="1282" width="42.140625" style="2" bestFit="1" customWidth="1"/>
    <col min="1283" max="1283" width="7.7109375" style="2" bestFit="1" customWidth="1"/>
    <col min="1284" max="1284" width="14.85546875" style="2" bestFit="1" customWidth="1"/>
    <col min="1285" max="1285" width="14.85546875" style="2" customWidth="1"/>
    <col min="1286" max="1286" width="14.85546875" style="2" bestFit="1" customWidth="1"/>
    <col min="1287" max="1288" width="17.85546875" style="2" customWidth="1"/>
    <col min="1289" max="1537" width="9.140625" style="2"/>
    <col min="1538" max="1538" width="42.140625" style="2" bestFit="1" customWidth="1"/>
    <col min="1539" max="1539" width="7.7109375" style="2" bestFit="1" customWidth="1"/>
    <col min="1540" max="1540" width="14.85546875" style="2" bestFit="1" customWidth="1"/>
    <col min="1541" max="1541" width="14.85546875" style="2" customWidth="1"/>
    <col min="1542" max="1542" width="14.85546875" style="2" bestFit="1" customWidth="1"/>
    <col min="1543" max="1544" width="17.85546875" style="2" customWidth="1"/>
    <col min="1545" max="1793" width="9.140625" style="2"/>
    <col min="1794" max="1794" width="42.140625" style="2" bestFit="1" customWidth="1"/>
    <col min="1795" max="1795" width="7.7109375" style="2" bestFit="1" customWidth="1"/>
    <col min="1796" max="1796" width="14.85546875" style="2" bestFit="1" customWidth="1"/>
    <col min="1797" max="1797" width="14.85546875" style="2" customWidth="1"/>
    <col min="1798" max="1798" width="14.85546875" style="2" bestFit="1" customWidth="1"/>
    <col min="1799" max="1800" width="17.85546875" style="2" customWidth="1"/>
    <col min="1801" max="2049" width="9.140625" style="2"/>
    <col min="2050" max="2050" width="42.140625" style="2" bestFit="1" customWidth="1"/>
    <col min="2051" max="2051" width="7.7109375" style="2" bestFit="1" customWidth="1"/>
    <col min="2052" max="2052" width="14.85546875" style="2" bestFit="1" customWidth="1"/>
    <col min="2053" max="2053" width="14.85546875" style="2" customWidth="1"/>
    <col min="2054" max="2054" width="14.85546875" style="2" bestFit="1" customWidth="1"/>
    <col min="2055" max="2056" width="17.85546875" style="2" customWidth="1"/>
    <col min="2057" max="2305" width="9.140625" style="2"/>
    <col min="2306" max="2306" width="42.140625" style="2" bestFit="1" customWidth="1"/>
    <col min="2307" max="2307" width="7.7109375" style="2" bestFit="1" customWidth="1"/>
    <col min="2308" max="2308" width="14.85546875" style="2" bestFit="1" customWidth="1"/>
    <col min="2309" max="2309" width="14.85546875" style="2" customWidth="1"/>
    <col min="2310" max="2310" width="14.85546875" style="2" bestFit="1" customWidth="1"/>
    <col min="2311" max="2312" width="17.85546875" style="2" customWidth="1"/>
    <col min="2313" max="2561" width="9.140625" style="2"/>
    <col min="2562" max="2562" width="42.140625" style="2" bestFit="1" customWidth="1"/>
    <col min="2563" max="2563" width="7.7109375" style="2" bestFit="1" customWidth="1"/>
    <col min="2564" max="2564" width="14.85546875" style="2" bestFit="1" customWidth="1"/>
    <col min="2565" max="2565" width="14.85546875" style="2" customWidth="1"/>
    <col min="2566" max="2566" width="14.85546875" style="2" bestFit="1" customWidth="1"/>
    <col min="2567" max="2568" width="17.85546875" style="2" customWidth="1"/>
    <col min="2569" max="2817" width="9.140625" style="2"/>
    <col min="2818" max="2818" width="42.140625" style="2" bestFit="1" customWidth="1"/>
    <col min="2819" max="2819" width="7.7109375" style="2" bestFit="1" customWidth="1"/>
    <col min="2820" max="2820" width="14.85546875" style="2" bestFit="1" customWidth="1"/>
    <col min="2821" max="2821" width="14.85546875" style="2" customWidth="1"/>
    <col min="2822" max="2822" width="14.85546875" style="2" bestFit="1" customWidth="1"/>
    <col min="2823" max="2824" width="17.85546875" style="2" customWidth="1"/>
    <col min="2825" max="3073" width="9.140625" style="2"/>
    <col min="3074" max="3074" width="42.140625" style="2" bestFit="1" customWidth="1"/>
    <col min="3075" max="3075" width="7.7109375" style="2" bestFit="1" customWidth="1"/>
    <col min="3076" max="3076" width="14.85546875" style="2" bestFit="1" customWidth="1"/>
    <col min="3077" max="3077" width="14.85546875" style="2" customWidth="1"/>
    <col min="3078" max="3078" width="14.85546875" style="2" bestFit="1" customWidth="1"/>
    <col min="3079" max="3080" width="17.85546875" style="2" customWidth="1"/>
    <col min="3081" max="3329" width="9.140625" style="2"/>
    <col min="3330" max="3330" width="42.140625" style="2" bestFit="1" customWidth="1"/>
    <col min="3331" max="3331" width="7.7109375" style="2" bestFit="1" customWidth="1"/>
    <col min="3332" max="3332" width="14.85546875" style="2" bestFit="1" customWidth="1"/>
    <col min="3333" max="3333" width="14.85546875" style="2" customWidth="1"/>
    <col min="3334" max="3334" width="14.85546875" style="2" bestFit="1" customWidth="1"/>
    <col min="3335" max="3336" width="17.85546875" style="2" customWidth="1"/>
    <col min="3337" max="3585" width="9.140625" style="2"/>
    <col min="3586" max="3586" width="42.140625" style="2" bestFit="1" customWidth="1"/>
    <col min="3587" max="3587" width="7.7109375" style="2" bestFit="1" customWidth="1"/>
    <col min="3588" max="3588" width="14.85546875" style="2" bestFit="1" customWidth="1"/>
    <col min="3589" max="3589" width="14.85546875" style="2" customWidth="1"/>
    <col min="3590" max="3590" width="14.85546875" style="2" bestFit="1" customWidth="1"/>
    <col min="3591" max="3592" width="17.85546875" style="2" customWidth="1"/>
    <col min="3593" max="3841" width="9.140625" style="2"/>
    <col min="3842" max="3842" width="42.140625" style="2" bestFit="1" customWidth="1"/>
    <col min="3843" max="3843" width="7.7109375" style="2" bestFit="1" customWidth="1"/>
    <col min="3844" max="3844" width="14.85546875" style="2" bestFit="1" customWidth="1"/>
    <col min="3845" max="3845" width="14.85546875" style="2" customWidth="1"/>
    <col min="3846" max="3846" width="14.85546875" style="2" bestFit="1" customWidth="1"/>
    <col min="3847" max="3848" width="17.85546875" style="2" customWidth="1"/>
    <col min="3849" max="4097" width="9.140625" style="2"/>
    <col min="4098" max="4098" width="42.140625" style="2" bestFit="1" customWidth="1"/>
    <col min="4099" max="4099" width="7.7109375" style="2" bestFit="1" customWidth="1"/>
    <col min="4100" max="4100" width="14.85546875" style="2" bestFit="1" customWidth="1"/>
    <col min="4101" max="4101" width="14.85546875" style="2" customWidth="1"/>
    <col min="4102" max="4102" width="14.85546875" style="2" bestFit="1" customWidth="1"/>
    <col min="4103" max="4104" width="17.85546875" style="2" customWidth="1"/>
    <col min="4105" max="4353" width="9.140625" style="2"/>
    <col min="4354" max="4354" width="42.140625" style="2" bestFit="1" customWidth="1"/>
    <col min="4355" max="4355" width="7.7109375" style="2" bestFit="1" customWidth="1"/>
    <col min="4356" max="4356" width="14.85546875" style="2" bestFit="1" customWidth="1"/>
    <col min="4357" max="4357" width="14.85546875" style="2" customWidth="1"/>
    <col min="4358" max="4358" width="14.85546875" style="2" bestFit="1" customWidth="1"/>
    <col min="4359" max="4360" width="17.85546875" style="2" customWidth="1"/>
    <col min="4361" max="4609" width="9.140625" style="2"/>
    <col min="4610" max="4610" width="42.140625" style="2" bestFit="1" customWidth="1"/>
    <col min="4611" max="4611" width="7.7109375" style="2" bestFit="1" customWidth="1"/>
    <col min="4612" max="4612" width="14.85546875" style="2" bestFit="1" customWidth="1"/>
    <col min="4613" max="4613" width="14.85546875" style="2" customWidth="1"/>
    <col min="4614" max="4614" width="14.85546875" style="2" bestFit="1" customWidth="1"/>
    <col min="4615" max="4616" width="17.85546875" style="2" customWidth="1"/>
    <col min="4617" max="4865" width="9.140625" style="2"/>
    <col min="4866" max="4866" width="42.140625" style="2" bestFit="1" customWidth="1"/>
    <col min="4867" max="4867" width="7.7109375" style="2" bestFit="1" customWidth="1"/>
    <col min="4868" max="4868" width="14.85546875" style="2" bestFit="1" customWidth="1"/>
    <col min="4869" max="4869" width="14.85546875" style="2" customWidth="1"/>
    <col min="4870" max="4870" width="14.85546875" style="2" bestFit="1" customWidth="1"/>
    <col min="4871" max="4872" width="17.85546875" style="2" customWidth="1"/>
    <col min="4873" max="5121" width="9.140625" style="2"/>
    <col min="5122" max="5122" width="42.140625" style="2" bestFit="1" customWidth="1"/>
    <col min="5123" max="5123" width="7.7109375" style="2" bestFit="1" customWidth="1"/>
    <col min="5124" max="5124" width="14.85546875" style="2" bestFit="1" customWidth="1"/>
    <col min="5125" max="5125" width="14.85546875" style="2" customWidth="1"/>
    <col min="5126" max="5126" width="14.85546875" style="2" bestFit="1" customWidth="1"/>
    <col min="5127" max="5128" width="17.85546875" style="2" customWidth="1"/>
    <col min="5129" max="5377" width="9.140625" style="2"/>
    <col min="5378" max="5378" width="42.140625" style="2" bestFit="1" customWidth="1"/>
    <col min="5379" max="5379" width="7.7109375" style="2" bestFit="1" customWidth="1"/>
    <col min="5380" max="5380" width="14.85546875" style="2" bestFit="1" customWidth="1"/>
    <col min="5381" max="5381" width="14.85546875" style="2" customWidth="1"/>
    <col min="5382" max="5382" width="14.85546875" style="2" bestFit="1" customWidth="1"/>
    <col min="5383" max="5384" width="17.85546875" style="2" customWidth="1"/>
    <col min="5385" max="5633" width="9.140625" style="2"/>
    <col min="5634" max="5634" width="42.140625" style="2" bestFit="1" customWidth="1"/>
    <col min="5635" max="5635" width="7.7109375" style="2" bestFit="1" customWidth="1"/>
    <col min="5636" max="5636" width="14.85546875" style="2" bestFit="1" customWidth="1"/>
    <col min="5637" max="5637" width="14.85546875" style="2" customWidth="1"/>
    <col min="5638" max="5638" width="14.85546875" style="2" bestFit="1" customWidth="1"/>
    <col min="5639" max="5640" width="17.85546875" style="2" customWidth="1"/>
    <col min="5641" max="5889" width="9.140625" style="2"/>
    <col min="5890" max="5890" width="42.140625" style="2" bestFit="1" customWidth="1"/>
    <col min="5891" max="5891" width="7.7109375" style="2" bestFit="1" customWidth="1"/>
    <col min="5892" max="5892" width="14.85546875" style="2" bestFit="1" customWidth="1"/>
    <col min="5893" max="5893" width="14.85546875" style="2" customWidth="1"/>
    <col min="5894" max="5894" width="14.85546875" style="2" bestFit="1" customWidth="1"/>
    <col min="5895" max="5896" width="17.85546875" style="2" customWidth="1"/>
    <col min="5897" max="6145" width="9.140625" style="2"/>
    <col min="6146" max="6146" width="42.140625" style="2" bestFit="1" customWidth="1"/>
    <col min="6147" max="6147" width="7.7109375" style="2" bestFit="1" customWidth="1"/>
    <col min="6148" max="6148" width="14.85546875" style="2" bestFit="1" customWidth="1"/>
    <col min="6149" max="6149" width="14.85546875" style="2" customWidth="1"/>
    <col min="6150" max="6150" width="14.85546875" style="2" bestFit="1" customWidth="1"/>
    <col min="6151" max="6152" width="17.85546875" style="2" customWidth="1"/>
    <col min="6153" max="6401" width="9.140625" style="2"/>
    <col min="6402" max="6402" width="42.140625" style="2" bestFit="1" customWidth="1"/>
    <col min="6403" max="6403" width="7.7109375" style="2" bestFit="1" customWidth="1"/>
    <col min="6404" max="6404" width="14.85546875" style="2" bestFit="1" customWidth="1"/>
    <col min="6405" max="6405" width="14.85546875" style="2" customWidth="1"/>
    <col min="6406" max="6406" width="14.85546875" style="2" bestFit="1" customWidth="1"/>
    <col min="6407" max="6408" width="17.85546875" style="2" customWidth="1"/>
    <col min="6409" max="6657" width="9.140625" style="2"/>
    <col min="6658" max="6658" width="42.140625" style="2" bestFit="1" customWidth="1"/>
    <col min="6659" max="6659" width="7.7109375" style="2" bestFit="1" customWidth="1"/>
    <col min="6660" max="6660" width="14.85546875" style="2" bestFit="1" customWidth="1"/>
    <col min="6661" max="6661" width="14.85546875" style="2" customWidth="1"/>
    <col min="6662" max="6662" width="14.85546875" style="2" bestFit="1" customWidth="1"/>
    <col min="6663" max="6664" width="17.85546875" style="2" customWidth="1"/>
    <col min="6665" max="6913" width="9.140625" style="2"/>
    <col min="6914" max="6914" width="42.140625" style="2" bestFit="1" customWidth="1"/>
    <col min="6915" max="6915" width="7.7109375" style="2" bestFit="1" customWidth="1"/>
    <col min="6916" max="6916" width="14.85546875" style="2" bestFit="1" customWidth="1"/>
    <col min="6917" max="6917" width="14.85546875" style="2" customWidth="1"/>
    <col min="6918" max="6918" width="14.85546875" style="2" bestFit="1" customWidth="1"/>
    <col min="6919" max="6920" width="17.85546875" style="2" customWidth="1"/>
    <col min="6921" max="7169" width="9.140625" style="2"/>
    <col min="7170" max="7170" width="42.140625" style="2" bestFit="1" customWidth="1"/>
    <col min="7171" max="7171" width="7.7109375" style="2" bestFit="1" customWidth="1"/>
    <col min="7172" max="7172" width="14.85546875" style="2" bestFit="1" customWidth="1"/>
    <col min="7173" max="7173" width="14.85546875" style="2" customWidth="1"/>
    <col min="7174" max="7174" width="14.85546875" style="2" bestFit="1" customWidth="1"/>
    <col min="7175" max="7176" width="17.85546875" style="2" customWidth="1"/>
    <col min="7177" max="7425" width="9.140625" style="2"/>
    <col min="7426" max="7426" width="42.140625" style="2" bestFit="1" customWidth="1"/>
    <col min="7427" max="7427" width="7.7109375" style="2" bestFit="1" customWidth="1"/>
    <col min="7428" max="7428" width="14.85546875" style="2" bestFit="1" customWidth="1"/>
    <col min="7429" max="7429" width="14.85546875" style="2" customWidth="1"/>
    <col min="7430" max="7430" width="14.85546875" style="2" bestFit="1" customWidth="1"/>
    <col min="7431" max="7432" width="17.85546875" style="2" customWidth="1"/>
    <col min="7433" max="7681" width="9.140625" style="2"/>
    <col min="7682" max="7682" width="42.140625" style="2" bestFit="1" customWidth="1"/>
    <col min="7683" max="7683" width="7.7109375" style="2" bestFit="1" customWidth="1"/>
    <col min="7684" max="7684" width="14.85546875" style="2" bestFit="1" customWidth="1"/>
    <col min="7685" max="7685" width="14.85546875" style="2" customWidth="1"/>
    <col min="7686" max="7686" width="14.85546875" style="2" bestFit="1" customWidth="1"/>
    <col min="7687" max="7688" width="17.85546875" style="2" customWidth="1"/>
    <col min="7689" max="7937" width="9.140625" style="2"/>
    <col min="7938" max="7938" width="42.140625" style="2" bestFit="1" customWidth="1"/>
    <col min="7939" max="7939" width="7.7109375" style="2" bestFit="1" customWidth="1"/>
    <col min="7940" max="7940" width="14.85546875" style="2" bestFit="1" customWidth="1"/>
    <col min="7941" max="7941" width="14.85546875" style="2" customWidth="1"/>
    <col min="7942" max="7942" width="14.85546875" style="2" bestFit="1" customWidth="1"/>
    <col min="7943" max="7944" width="17.85546875" style="2" customWidth="1"/>
    <col min="7945" max="8193" width="9.140625" style="2"/>
    <col min="8194" max="8194" width="42.140625" style="2" bestFit="1" customWidth="1"/>
    <col min="8195" max="8195" width="7.7109375" style="2" bestFit="1" customWidth="1"/>
    <col min="8196" max="8196" width="14.85546875" style="2" bestFit="1" customWidth="1"/>
    <col min="8197" max="8197" width="14.85546875" style="2" customWidth="1"/>
    <col min="8198" max="8198" width="14.85546875" style="2" bestFit="1" customWidth="1"/>
    <col min="8199" max="8200" width="17.85546875" style="2" customWidth="1"/>
    <col min="8201" max="8449" width="9.140625" style="2"/>
    <col min="8450" max="8450" width="42.140625" style="2" bestFit="1" customWidth="1"/>
    <col min="8451" max="8451" width="7.7109375" style="2" bestFit="1" customWidth="1"/>
    <col min="8452" max="8452" width="14.85546875" style="2" bestFit="1" customWidth="1"/>
    <col min="8453" max="8453" width="14.85546875" style="2" customWidth="1"/>
    <col min="8454" max="8454" width="14.85546875" style="2" bestFit="1" customWidth="1"/>
    <col min="8455" max="8456" width="17.85546875" style="2" customWidth="1"/>
    <col min="8457" max="8705" width="9.140625" style="2"/>
    <col min="8706" max="8706" width="42.140625" style="2" bestFit="1" customWidth="1"/>
    <col min="8707" max="8707" width="7.7109375" style="2" bestFit="1" customWidth="1"/>
    <col min="8708" max="8708" width="14.85546875" style="2" bestFit="1" customWidth="1"/>
    <col min="8709" max="8709" width="14.85546875" style="2" customWidth="1"/>
    <col min="8710" max="8710" width="14.85546875" style="2" bestFit="1" customWidth="1"/>
    <col min="8711" max="8712" width="17.85546875" style="2" customWidth="1"/>
    <col min="8713" max="8961" width="9.140625" style="2"/>
    <col min="8962" max="8962" width="42.140625" style="2" bestFit="1" customWidth="1"/>
    <col min="8963" max="8963" width="7.7109375" style="2" bestFit="1" customWidth="1"/>
    <col min="8964" max="8964" width="14.85546875" style="2" bestFit="1" customWidth="1"/>
    <col min="8965" max="8965" width="14.85546875" style="2" customWidth="1"/>
    <col min="8966" max="8966" width="14.85546875" style="2" bestFit="1" customWidth="1"/>
    <col min="8967" max="8968" width="17.85546875" style="2" customWidth="1"/>
    <col min="8969" max="9217" width="9.140625" style="2"/>
    <col min="9218" max="9218" width="42.140625" style="2" bestFit="1" customWidth="1"/>
    <col min="9219" max="9219" width="7.7109375" style="2" bestFit="1" customWidth="1"/>
    <col min="9220" max="9220" width="14.85546875" style="2" bestFit="1" customWidth="1"/>
    <col min="9221" max="9221" width="14.85546875" style="2" customWidth="1"/>
    <col min="9222" max="9222" width="14.85546875" style="2" bestFit="1" customWidth="1"/>
    <col min="9223" max="9224" width="17.85546875" style="2" customWidth="1"/>
    <col min="9225" max="9473" width="9.140625" style="2"/>
    <col min="9474" max="9474" width="42.140625" style="2" bestFit="1" customWidth="1"/>
    <col min="9475" max="9475" width="7.7109375" style="2" bestFit="1" customWidth="1"/>
    <col min="9476" max="9476" width="14.85546875" style="2" bestFit="1" customWidth="1"/>
    <col min="9477" max="9477" width="14.85546875" style="2" customWidth="1"/>
    <col min="9478" max="9478" width="14.85546875" style="2" bestFit="1" customWidth="1"/>
    <col min="9479" max="9480" width="17.85546875" style="2" customWidth="1"/>
    <col min="9481" max="9729" width="9.140625" style="2"/>
    <col min="9730" max="9730" width="42.140625" style="2" bestFit="1" customWidth="1"/>
    <col min="9731" max="9731" width="7.7109375" style="2" bestFit="1" customWidth="1"/>
    <col min="9732" max="9732" width="14.85546875" style="2" bestFit="1" customWidth="1"/>
    <col min="9733" max="9733" width="14.85546875" style="2" customWidth="1"/>
    <col min="9734" max="9734" width="14.85546875" style="2" bestFit="1" customWidth="1"/>
    <col min="9735" max="9736" width="17.85546875" style="2" customWidth="1"/>
    <col min="9737" max="9985" width="9.140625" style="2"/>
    <col min="9986" max="9986" width="42.140625" style="2" bestFit="1" customWidth="1"/>
    <col min="9987" max="9987" width="7.7109375" style="2" bestFit="1" customWidth="1"/>
    <col min="9988" max="9988" width="14.85546875" style="2" bestFit="1" customWidth="1"/>
    <col min="9989" max="9989" width="14.85546875" style="2" customWidth="1"/>
    <col min="9990" max="9990" width="14.85546875" style="2" bestFit="1" customWidth="1"/>
    <col min="9991" max="9992" width="17.85546875" style="2" customWidth="1"/>
    <col min="9993" max="10241" width="9.140625" style="2"/>
    <col min="10242" max="10242" width="42.140625" style="2" bestFit="1" customWidth="1"/>
    <col min="10243" max="10243" width="7.7109375" style="2" bestFit="1" customWidth="1"/>
    <col min="10244" max="10244" width="14.85546875" style="2" bestFit="1" customWidth="1"/>
    <col min="10245" max="10245" width="14.85546875" style="2" customWidth="1"/>
    <col min="10246" max="10246" width="14.85546875" style="2" bestFit="1" customWidth="1"/>
    <col min="10247" max="10248" width="17.85546875" style="2" customWidth="1"/>
    <col min="10249" max="10497" width="9.140625" style="2"/>
    <col min="10498" max="10498" width="42.140625" style="2" bestFit="1" customWidth="1"/>
    <col min="10499" max="10499" width="7.7109375" style="2" bestFit="1" customWidth="1"/>
    <col min="10500" max="10500" width="14.85546875" style="2" bestFit="1" customWidth="1"/>
    <col min="10501" max="10501" width="14.85546875" style="2" customWidth="1"/>
    <col min="10502" max="10502" width="14.85546875" style="2" bestFit="1" customWidth="1"/>
    <col min="10503" max="10504" width="17.85546875" style="2" customWidth="1"/>
    <col min="10505" max="10753" width="9.140625" style="2"/>
    <col min="10754" max="10754" width="42.140625" style="2" bestFit="1" customWidth="1"/>
    <col min="10755" max="10755" width="7.7109375" style="2" bestFit="1" customWidth="1"/>
    <col min="10756" max="10756" width="14.85546875" style="2" bestFit="1" customWidth="1"/>
    <col min="10757" max="10757" width="14.85546875" style="2" customWidth="1"/>
    <col min="10758" max="10758" width="14.85546875" style="2" bestFit="1" customWidth="1"/>
    <col min="10759" max="10760" width="17.85546875" style="2" customWidth="1"/>
    <col min="10761" max="11009" width="9.140625" style="2"/>
    <col min="11010" max="11010" width="42.140625" style="2" bestFit="1" customWidth="1"/>
    <col min="11011" max="11011" width="7.7109375" style="2" bestFit="1" customWidth="1"/>
    <col min="11012" max="11012" width="14.85546875" style="2" bestFit="1" customWidth="1"/>
    <col min="11013" max="11013" width="14.85546875" style="2" customWidth="1"/>
    <col min="11014" max="11014" width="14.85546875" style="2" bestFit="1" customWidth="1"/>
    <col min="11015" max="11016" width="17.85546875" style="2" customWidth="1"/>
    <col min="11017" max="11265" width="9.140625" style="2"/>
    <col min="11266" max="11266" width="42.140625" style="2" bestFit="1" customWidth="1"/>
    <col min="11267" max="11267" width="7.7109375" style="2" bestFit="1" customWidth="1"/>
    <col min="11268" max="11268" width="14.85546875" style="2" bestFit="1" customWidth="1"/>
    <col min="11269" max="11269" width="14.85546875" style="2" customWidth="1"/>
    <col min="11270" max="11270" width="14.85546875" style="2" bestFit="1" customWidth="1"/>
    <col min="11271" max="11272" width="17.85546875" style="2" customWidth="1"/>
    <col min="11273" max="11521" width="9.140625" style="2"/>
    <col min="11522" max="11522" width="42.140625" style="2" bestFit="1" customWidth="1"/>
    <col min="11523" max="11523" width="7.7109375" style="2" bestFit="1" customWidth="1"/>
    <col min="11524" max="11524" width="14.85546875" style="2" bestFit="1" customWidth="1"/>
    <col min="11525" max="11525" width="14.85546875" style="2" customWidth="1"/>
    <col min="11526" max="11526" width="14.85546875" style="2" bestFit="1" customWidth="1"/>
    <col min="11527" max="11528" width="17.85546875" style="2" customWidth="1"/>
    <col min="11529" max="11777" width="9.140625" style="2"/>
    <col min="11778" max="11778" width="42.140625" style="2" bestFit="1" customWidth="1"/>
    <col min="11779" max="11779" width="7.7109375" style="2" bestFit="1" customWidth="1"/>
    <col min="11780" max="11780" width="14.85546875" style="2" bestFit="1" customWidth="1"/>
    <col min="11781" max="11781" width="14.85546875" style="2" customWidth="1"/>
    <col min="11782" max="11782" width="14.85546875" style="2" bestFit="1" customWidth="1"/>
    <col min="11783" max="11784" width="17.85546875" style="2" customWidth="1"/>
    <col min="11785" max="12033" width="9.140625" style="2"/>
    <col min="12034" max="12034" width="42.140625" style="2" bestFit="1" customWidth="1"/>
    <col min="12035" max="12035" width="7.7109375" style="2" bestFit="1" customWidth="1"/>
    <col min="12036" max="12036" width="14.85546875" style="2" bestFit="1" customWidth="1"/>
    <col min="12037" max="12037" width="14.85546875" style="2" customWidth="1"/>
    <col min="12038" max="12038" width="14.85546875" style="2" bestFit="1" customWidth="1"/>
    <col min="12039" max="12040" width="17.85546875" style="2" customWidth="1"/>
    <col min="12041" max="12289" width="9.140625" style="2"/>
    <col min="12290" max="12290" width="42.140625" style="2" bestFit="1" customWidth="1"/>
    <col min="12291" max="12291" width="7.7109375" style="2" bestFit="1" customWidth="1"/>
    <col min="12292" max="12292" width="14.85546875" style="2" bestFit="1" customWidth="1"/>
    <col min="12293" max="12293" width="14.85546875" style="2" customWidth="1"/>
    <col min="12294" max="12294" width="14.85546875" style="2" bestFit="1" customWidth="1"/>
    <col min="12295" max="12296" width="17.85546875" style="2" customWidth="1"/>
    <col min="12297" max="12545" width="9.140625" style="2"/>
    <col min="12546" max="12546" width="42.140625" style="2" bestFit="1" customWidth="1"/>
    <col min="12547" max="12547" width="7.7109375" style="2" bestFit="1" customWidth="1"/>
    <col min="12548" max="12548" width="14.85546875" style="2" bestFit="1" customWidth="1"/>
    <col min="12549" max="12549" width="14.85546875" style="2" customWidth="1"/>
    <col min="12550" max="12550" width="14.85546875" style="2" bestFit="1" customWidth="1"/>
    <col min="12551" max="12552" width="17.85546875" style="2" customWidth="1"/>
    <col min="12553" max="12801" width="9.140625" style="2"/>
    <col min="12802" max="12802" width="42.140625" style="2" bestFit="1" customWidth="1"/>
    <col min="12803" max="12803" width="7.7109375" style="2" bestFit="1" customWidth="1"/>
    <col min="12804" max="12804" width="14.85546875" style="2" bestFit="1" customWidth="1"/>
    <col min="12805" max="12805" width="14.85546875" style="2" customWidth="1"/>
    <col min="12806" max="12806" width="14.85546875" style="2" bestFit="1" customWidth="1"/>
    <col min="12807" max="12808" width="17.85546875" style="2" customWidth="1"/>
    <col min="12809" max="13057" width="9.140625" style="2"/>
    <col min="13058" max="13058" width="42.140625" style="2" bestFit="1" customWidth="1"/>
    <col min="13059" max="13059" width="7.7109375" style="2" bestFit="1" customWidth="1"/>
    <col min="13060" max="13060" width="14.85546875" style="2" bestFit="1" customWidth="1"/>
    <col min="13061" max="13061" width="14.85546875" style="2" customWidth="1"/>
    <col min="13062" max="13062" width="14.85546875" style="2" bestFit="1" customWidth="1"/>
    <col min="13063" max="13064" width="17.85546875" style="2" customWidth="1"/>
    <col min="13065" max="13313" width="9.140625" style="2"/>
    <col min="13314" max="13314" width="42.140625" style="2" bestFit="1" customWidth="1"/>
    <col min="13315" max="13315" width="7.7109375" style="2" bestFit="1" customWidth="1"/>
    <col min="13316" max="13316" width="14.85546875" style="2" bestFit="1" customWidth="1"/>
    <col min="13317" max="13317" width="14.85546875" style="2" customWidth="1"/>
    <col min="13318" max="13318" width="14.85546875" style="2" bestFit="1" customWidth="1"/>
    <col min="13319" max="13320" width="17.85546875" style="2" customWidth="1"/>
    <col min="13321" max="13569" width="9.140625" style="2"/>
    <col min="13570" max="13570" width="42.140625" style="2" bestFit="1" customWidth="1"/>
    <col min="13571" max="13571" width="7.7109375" style="2" bestFit="1" customWidth="1"/>
    <col min="13572" max="13572" width="14.85546875" style="2" bestFit="1" customWidth="1"/>
    <col min="13573" max="13573" width="14.85546875" style="2" customWidth="1"/>
    <col min="13574" max="13574" width="14.85546875" style="2" bestFit="1" customWidth="1"/>
    <col min="13575" max="13576" width="17.85546875" style="2" customWidth="1"/>
    <col min="13577" max="13825" width="9.140625" style="2"/>
    <col min="13826" max="13826" width="42.140625" style="2" bestFit="1" customWidth="1"/>
    <col min="13827" max="13827" width="7.7109375" style="2" bestFit="1" customWidth="1"/>
    <col min="13828" max="13828" width="14.85546875" style="2" bestFit="1" customWidth="1"/>
    <col min="13829" max="13829" width="14.85546875" style="2" customWidth="1"/>
    <col min="13830" max="13830" width="14.85546875" style="2" bestFit="1" customWidth="1"/>
    <col min="13831" max="13832" width="17.85546875" style="2" customWidth="1"/>
    <col min="13833" max="14081" width="9.140625" style="2"/>
    <col min="14082" max="14082" width="42.140625" style="2" bestFit="1" customWidth="1"/>
    <col min="14083" max="14083" width="7.7109375" style="2" bestFit="1" customWidth="1"/>
    <col min="14084" max="14084" width="14.85546875" style="2" bestFit="1" customWidth="1"/>
    <col min="14085" max="14085" width="14.85546875" style="2" customWidth="1"/>
    <col min="14086" max="14086" width="14.85546875" style="2" bestFit="1" customWidth="1"/>
    <col min="14087" max="14088" width="17.85546875" style="2" customWidth="1"/>
    <col min="14089" max="14337" width="9.140625" style="2"/>
    <col min="14338" max="14338" width="42.140625" style="2" bestFit="1" customWidth="1"/>
    <col min="14339" max="14339" width="7.7109375" style="2" bestFit="1" customWidth="1"/>
    <col min="14340" max="14340" width="14.85546875" style="2" bestFit="1" customWidth="1"/>
    <col min="14341" max="14341" width="14.85546875" style="2" customWidth="1"/>
    <col min="14342" max="14342" width="14.85546875" style="2" bestFit="1" customWidth="1"/>
    <col min="14343" max="14344" width="17.85546875" style="2" customWidth="1"/>
    <col min="14345" max="14593" width="9.140625" style="2"/>
    <col min="14594" max="14594" width="42.140625" style="2" bestFit="1" customWidth="1"/>
    <col min="14595" max="14595" width="7.7109375" style="2" bestFit="1" customWidth="1"/>
    <col min="14596" max="14596" width="14.85546875" style="2" bestFit="1" customWidth="1"/>
    <col min="14597" max="14597" width="14.85546875" style="2" customWidth="1"/>
    <col min="14598" max="14598" width="14.85546875" style="2" bestFit="1" customWidth="1"/>
    <col min="14599" max="14600" width="17.85546875" style="2" customWidth="1"/>
    <col min="14601" max="14849" width="9.140625" style="2"/>
    <col min="14850" max="14850" width="42.140625" style="2" bestFit="1" customWidth="1"/>
    <col min="14851" max="14851" width="7.7109375" style="2" bestFit="1" customWidth="1"/>
    <col min="14852" max="14852" width="14.85546875" style="2" bestFit="1" customWidth="1"/>
    <col min="14853" max="14853" width="14.85546875" style="2" customWidth="1"/>
    <col min="14854" max="14854" width="14.85546875" style="2" bestFit="1" customWidth="1"/>
    <col min="14855" max="14856" width="17.85546875" style="2" customWidth="1"/>
    <col min="14857" max="15105" width="9.140625" style="2"/>
    <col min="15106" max="15106" width="42.140625" style="2" bestFit="1" customWidth="1"/>
    <col min="15107" max="15107" width="7.7109375" style="2" bestFit="1" customWidth="1"/>
    <col min="15108" max="15108" width="14.85546875" style="2" bestFit="1" customWidth="1"/>
    <col min="15109" max="15109" width="14.85546875" style="2" customWidth="1"/>
    <col min="15110" max="15110" width="14.85546875" style="2" bestFit="1" customWidth="1"/>
    <col min="15111" max="15112" width="17.85546875" style="2" customWidth="1"/>
    <col min="15113" max="15361" width="9.140625" style="2"/>
    <col min="15362" max="15362" width="42.140625" style="2" bestFit="1" customWidth="1"/>
    <col min="15363" max="15363" width="7.7109375" style="2" bestFit="1" customWidth="1"/>
    <col min="15364" max="15364" width="14.85546875" style="2" bestFit="1" customWidth="1"/>
    <col min="15365" max="15365" width="14.85546875" style="2" customWidth="1"/>
    <col min="15366" max="15366" width="14.85546875" style="2" bestFit="1" customWidth="1"/>
    <col min="15367" max="15368" width="17.85546875" style="2" customWidth="1"/>
    <col min="15369" max="15617" width="9.140625" style="2"/>
    <col min="15618" max="15618" width="42.140625" style="2" bestFit="1" customWidth="1"/>
    <col min="15619" max="15619" width="7.7109375" style="2" bestFit="1" customWidth="1"/>
    <col min="15620" max="15620" width="14.85546875" style="2" bestFit="1" customWidth="1"/>
    <col min="15621" max="15621" width="14.85546875" style="2" customWidth="1"/>
    <col min="15622" max="15622" width="14.85546875" style="2" bestFit="1" customWidth="1"/>
    <col min="15623" max="15624" width="17.85546875" style="2" customWidth="1"/>
    <col min="15625" max="15873" width="9.140625" style="2"/>
    <col min="15874" max="15874" width="42.140625" style="2" bestFit="1" customWidth="1"/>
    <col min="15875" max="15875" width="7.7109375" style="2" bestFit="1" customWidth="1"/>
    <col min="15876" max="15876" width="14.85546875" style="2" bestFit="1" customWidth="1"/>
    <col min="15877" max="15877" width="14.85546875" style="2" customWidth="1"/>
    <col min="15878" max="15878" width="14.85546875" style="2" bestFit="1" customWidth="1"/>
    <col min="15879" max="15880" width="17.85546875" style="2" customWidth="1"/>
    <col min="15881" max="16129" width="9.140625" style="2"/>
    <col min="16130" max="16130" width="42.140625" style="2" bestFit="1" customWidth="1"/>
    <col min="16131" max="16131" width="7.7109375" style="2" bestFit="1" customWidth="1"/>
    <col min="16132" max="16132" width="14.85546875" style="2" bestFit="1" customWidth="1"/>
    <col min="16133" max="16133" width="14.85546875" style="2" customWidth="1"/>
    <col min="16134" max="16134" width="14.85546875" style="2" bestFit="1" customWidth="1"/>
    <col min="16135" max="16136" width="17.85546875" style="2" customWidth="1"/>
    <col min="16137" max="16384" width="9.140625" style="2"/>
  </cols>
  <sheetData>
    <row r="1" spans="1:10" ht="30.75" customHeight="1" x14ac:dyDescent="0.3">
      <c r="A1" s="1035" t="s">
        <v>853</v>
      </c>
      <c r="B1" s="1035"/>
      <c r="C1" s="1035"/>
      <c r="D1" s="1035"/>
      <c r="E1" s="1035"/>
      <c r="F1" s="1035"/>
      <c r="G1" s="284"/>
      <c r="H1" s="285"/>
    </row>
    <row r="2" spans="1:10" ht="25.5" customHeight="1" thickBot="1" x14ac:dyDescent="0.35">
      <c r="A2" s="286"/>
      <c r="B2" s="286"/>
      <c r="C2" s="286"/>
      <c r="D2" s="286"/>
      <c r="E2" s="1036" t="s">
        <v>836</v>
      </c>
      <c r="F2" s="1036"/>
      <c r="G2" s="287"/>
      <c r="H2" s="288"/>
    </row>
    <row r="3" spans="1:10" ht="56.25" customHeight="1" thickBot="1" x14ac:dyDescent="0.25">
      <c r="A3" s="1040" t="s">
        <v>53</v>
      </c>
      <c r="B3" s="1037" t="s">
        <v>854</v>
      </c>
      <c r="C3" s="1038"/>
      <c r="D3" s="1038"/>
      <c r="E3" s="1039"/>
      <c r="F3" s="289" t="s">
        <v>855</v>
      </c>
      <c r="G3" s="290"/>
      <c r="H3" s="291"/>
    </row>
    <row r="4" spans="1:10" ht="49.5" customHeight="1" thickBot="1" x14ac:dyDescent="0.25">
      <c r="A4" s="1041"/>
      <c r="B4" s="292" t="s">
        <v>849</v>
      </c>
      <c r="C4" s="293" t="s">
        <v>783</v>
      </c>
      <c r="D4" s="292" t="s">
        <v>850</v>
      </c>
      <c r="E4" s="294" t="s">
        <v>848</v>
      </c>
      <c r="F4" s="295" t="s">
        <v>852</v>
      </c>
      <c r="G4" s="290"/>
      <c r="H4" s="296"/>
    </row>
    <row r="5" spans="1:10" ht="19.5" customHeight="1" thickBot="1" x14ac:dyDescent="0.25">
      <c r="A5" s="297" t="s">
        <v>501</v>
      </c>
      <c r="B5" s="298">
        <v>183780</v>
      </c>
      <c r="C5" s="299">
        <v>184645</v>
      </c>
      <c r="D5" s="298">
        <v>184803</v>
      </c>
      <c r="E5" s="299">
        <f>D5-B5</f>
        <v>1023</v>
      </c>
      <c r="F5" s="299">
        <f>31272+F8+F16</f>
        <v>31169</v>
      </c>
      <c r="G5" s="300"/>
      <c r="H5" s="301"/>
      <c r="I5" s="302"/>
      <c r="J5" s="302"/>
    </row>
    <row r="6" spans="1:10" ht="33.75" customHeight="1" thickBot="1" x14ac:dyDescent="0.3">
      <c r="A6" s="303" t="s">
        <v>599</v>
      </c>
      <c r="B6" s="299">
        <v>2700</v>
      </c>
      <c r="C6" s="299">
        <v>11955</v>
      </c>
      <c r="D6" s="299">
        <v>2767</v>
      </c>
      <c r="E6" s="299">
        <f t="shared" ref="E6:E8" si="0">D6-B6</f>
        <v>67</v>
      </c>
      <c r="F6" s="299">
        <v>278</v>
      </c>
      <c r="G6" s="300"/>
      <c r="H6" s="304"/>
      <c r="I6" s="302"/>
    </row>
    <row r="7" spans="1:10" ht="33.75" customHeight="1" thickBot="1" x14ac:dyDescent="0.25">
      <c r="A7" s="303" t="s">
        <v>600</v>
      </c>
      <c r="B7" s="299">
        <v>2407</v>
      </c>
      <c r="C7" s="299">
        <v>11459</v>
      </c>
      <c r="D7" s="299">
        <v>2742</v>
      </c>
      <c r="E7" s="299">
        <f t="shared" si="0"/>
        <v>335</v>
      </c>
      <c r="F7" s="299">
        <v>372</v>
      </c>
      <c r="G7" s="300"/>
      <c r="H7" s="1033"/>
      <c r="I7" s="302"/>
    </row>
    <row r="8" spans="1:10" ht="33.75" customHeight="1" thickBot="1" x14ac:dyDescent="0.25">
      <c r="A8" s="303" t="s">
        <v>601</v>
      </c>
      <c r="B8" s="299">
        <f>B6-B7</f>
        <v>293</v>
      </c>
      <c r="C8" s="299">
        <f>C6-C7</f>
        <v>496</v>
      </c>
      <c r="D8" s="299">
        <f>D6-D7</f>
        <v>25</v>
      </c>
      <c r="E8" s="299">
        <f t="shared" si="0"/>
        <v>-268</v>
      </c>
      <c r="F8" s="299">
        <f>F6-F7</f>
        <v>-94</v>
      </c>
      <c r="G8" s="300"/>
      <c r="H8" s="1033"/>
      <c r="I8" s="302"/>
    </row>
    <row r="9" spans="1:10" ht="15" customHeight="1" x14ac:dyDescent="0.2">
      <c r="A9" s="1034" t="s">
        <v>239</v>
      </c>
      <c r="B9" s="1034"/>
      <c r="C9" s="1034"/>
      <c r="D9" s="1034"/>
      <c r="E9" s="1034"/>
      <c r="F9" s="1034"/>
      <c r="G9" s="1034"/>
      <c r="H9" s="1033"/>
    </row>
    <row r="10" spans="1:10" ht="18" customHeight="1" x14ac:dyDescent="0.2">
      <c r="A10" s="1034"/>
      <c r="B10" s="1034"/>
      <c r="C10" s="1034"/>
      <c r="D10" s="1034"/>
      <c r="E10" s="1034"/>
      <c r="F10" s="1034"/>
      <c r="G10" s="305"/>
    </row>
    <row r="11" spans="1:10" ht="13.5" thickBot="1" x14ac:dyDescent="0.25"/>
    <row r="12" spans="1:10" ht="57.75" customHeight="1" thickBot="1" x14ac:dyDescent="0.25">
      <c r="A12" s="1042" t="s">
        <v>53</v>
      </c>
      <c r="B12" s="1037" t="s">
        <v>887</v>
      </c>
      <c r="C12" s="1038"/>
      <c r="D12" s="1038"/>
      <c r="E12" s="1039"/>
      <c r="F12" s="289" t="s">
        <v>855</v>
      </c>
      <c r="H12" s="1"/>
    </row>
    <row r="13" spans="1:10" ht="48.75" customHeight="1" thickBot="1" x14ac:dyDescent="0.25">
      <c r="A13" s="1042"/>
      <c r="B13" s="307" t="s">
        <v>889</v>
      </c>
      <c r="C13" s="307" t="s">
        <v>888</v>
      </c>
      <c r="D13" s="307" t="s">
        <v>890</v>
      </c>
      <c r="E13" s="309" t="s">
        <v>886</v>
      </c>
      <c r="F13" s="307" t="s">
        <v>851</v>
      </c>
      <c r="G13" s="290"/>
      <c r="H13" s="1"/>
      <c r="J13" s="302"/>
    </row>
    <row r="14" spans="1:10" ht="34.5" thickBot="1" x14ac:dyDescent="0.35">
      <c r="A14" s="310" t="s">
        <v>602</v>
      </c>
      <c r="B14" s="299">
        <v>704</v>
      </c>
      <c r="C14" s="299">
        <v>2079</v>
      </c>
      <c r="D14" s="299">
        <v>610</v>
      </c>
      <c r="E14" s="299">
        <f>D14-B14</f>
        <v>-94</v>
      </c>
      <c r="F14" s="299">
        <v>90</v>
      </c>
      <c r="G14" s="302"/>
      <c r="H14" s="311"/>
      <c r="I14" s="302"/>
      <c r="J14" s="302"/>
    </row>
    <row r="15" spans="1:10" ht="34.5" thickBot="1" x14ac:dyDescent="0.35">
      <c r="A15" s="310" t="s">
        <v>603</v>
      </c>
      <c r="B15" s="299">
        <v>392</v>
      </c>
      <c r="C15" s="299">
        <v>1229</v>
      </c>
      <c r="D15" s="299">
        <v>412</v>
      </c>
      <c r="E15" s="299">
        <f t="shared" ref="E15:E18" si="1">D15-B15</f>
        <v>20</v>
      </c>
      <c r="F15" s="299">
        <v>99</v>
      </c>
      <c r="G15" s="302"/>
      <c r="H15" s="311"/>
      <c r="I15" s="302"/>
      <c r="J15" s="302"/>
    </row>
    <row r="16" spans="1:10" ht="34.5" thickBot="1" x14ac:dyDescent="0.35">
      <c r="A16" s="312" t="s">
        <v>606</v>
      </c>
      <c r="B16" s="299">
        <f>B14-B15</f>
        <v>312</v>
      </c>
      <c r="C16" s="299">
        <f>C14-C15</f>
        <v>850</v>
      </c>
      <c r="D16" s="299">
        <f>D14-D15</f>
        <v>198</v>
      </c>
      <c r="E16" s="299">
        <f t="shared" si="1"/>
        <v>-114</v>
      </c>
      <c r="F16" s="299">
        <f>F14-F15</f>
        <v>-9</v>
      </c>
      <c r="G16" s="302"/>
      <c r="H16" s="311"/>
      <c r="I16" s="302"/>
      <c r="J16" s="302"/>
    </row>
    <row r="17" spans="1:10" ht="34.5" thickBot="1" x14ac:dyDescent="0.35">
      <c r="A17" s="312" t="s">
        <v>604</v>
      </c>
      <c r="B17" s="299">
        <v>532</v>
      </c>
      <c r="C17" s="299">
        <v>1656</v>
      </c>
      <c r="D17" s="299">
        <v>572</v>
      </c>
      <c r="E17" s="299">
        <f t="shared" si="1"/>
        <v>40</v>
      </c>
      <c r="F17" s="299">
        <v>43</v>
      </c>
      <c r="G17" s="302"/>
      <c r="H17" s="311"/>
      <c r="I17" s="302"/>
      <c r="J17" s="302"/>
    </row>
    <row r="18" spans="1:10" ht="34.5" thickBot="1" x14ac:dyDescent="0.35">
      <c r="A18" s="312" t="s">
        <v>605</v>
      </c>
      <c r="B18" s="299">
        <v>424</v>
      </c>
      <c r="C18" s="299">
        <v>1167</v>
      </c>
      <c r="D18" s="299">
        <v>365</v>
      </c>
      <c r="E18" s="299">
        <f t="shared" si="1"/>
        <v>-59</v>
      </c>
      <c r="F18" s="299">
        <v>39</v>
      </c>
      <c r="G18" s="302"/>
      <c r="H18" s="311"/>
      <c r="I18" s="302"/>
      <c r="J18" s="302"/>
    </row>
    <row r="19" spans="1:10" ht="16.5" customHeight="1" x14ac:dyDescent="0.25">
      <c r="A19" s="306" t="s">
        <v>239</v>
      </c>
      <c r="B19" s="306"/>
      <c r="C19" s="306"/>
      <c r="D19" s="306"/>
      <c r="E19" s="306"/>
      <c r="F19" s="306"/>
      <c r="G19" s="302"/>
      <c r="H19" s="1"/>
    </row>
    <row r="20" spans="1:10" ht="16.5" customHeight="1" x14ac:dyDescent="0.25">
      <c r="A20" s="306" t="s">
        <v>891</v>
      </c>
      <c r="B20" s="306"/>
      <c r="C20" s="306"/>
      <c r="D20" s="306"/>
      <c r="E20" s="306"/>
      <c r="F20" s="306"/>
      <c r="G20" s="302"/>
      <c r="H20" s="1"/>
    </row>
    <row r="21" spans="1:10" ht="16.5" customHeight="1" x14ac:dyDescent="0.25">
      <c r="A21" s="306"/>
      <c r="B21" s="306"/>
      <c r="C21" s="306"/>
      <c r="D21" s="306"/>
      <c r="E21" s="306"/>
      <c r="F21" s="306"/>
      <c r="G21" s="302"/>
      <c r="H21" s="1"/>
    </row>
    <row r="22" spans="1:10" ht="16.5" customHeight="1" x14ac:dyDescent="0.25">
      <c r="A22" s="306"/>
      <c r="B22" s="306"/>
      <c r="C22" s="306"/>
      <c r="D22" s="306"/>
      <c r="E22" s="306"/>
      <c r="F22" s="306"/>
      <c r="G22" s="302"/>
      <c r="H22" s="1"/>
    </row>
    <row r="32" spans="1:10" ht="12" customHeight="1" x14ac:dyDescent="0.2"/>
  </sheetData>
  <mergeCells count="9">
    <mergeCell ref="A12:A13"/>
    <mergeCell ref="B12:E12"/>
    <mergeCell ref="H7:H9"/>
    <mergeCell ref="A10:F10"/>
    <mergeCell ref="A9:G9"/>
    <mergeCell ref="A1:F1"/>
    <mergeCell ref="E2:F2"/>
    <mergeCell ref="B3:E3"/>
    <mergeCell ref="A3:A4"/>
  </mergeCells>
  <printOptions horizontalCentered="1"/>
  <pageMargins left="0.6692913385826772" right="0.35433070866141736" top="0.35433070866141736" bottom="0.43307086614173229" header="0.19685039370078741" footer="0.15748031496062992"/>
  <pageSetup paperSize="9" scale="48" orientation="portrait" r:id="rId1"/>
  <headerFooter alignWithMargins="0">
    <oddFooter>&amp;C1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AD73"/>
  <sheetViews>
    <sheetView view="pageBreakPreview" zoomScale="70" zoomScaleNormal="70" zoomScaleSheetLayoutView="70" workbookViewId="0">
      <selection activeCell="J61" sqref="J61"/>
    </sheetView>
  </sheetViews>
  <sheetFormatPr defaultColWidth="9.140625" defaultRowHeight="12.75" outlineLevelRow="1" x14ac:dyDescent="0.2"/>
  <cols>
    <col min="1" max="1" width="8.140625" style="15" customWidth="1"/>
    <col min="2" max="2" width="79.28515625" style="15" customWidth="1"/>
    <col min="3" max="3" width="10" style="15" customWidth="1"/>
    <col min="4" max="4" width="12.85546875" style="15" customWidth="1"/>
    <col min="5" max="6" width="13" style="15" customWidth="1"/>
    <col min="7" max="7" width="17.5703125" style="15" customWidth="1"/>
    <col min="8" max="8" width="17.85546875" style="248" customWidth="1"/>
    <col min="9" max="9" width="4.7109375" style="250" customWidth="1"/>
    <col min="10" max="11" width="4.7109375" style="15" customWidth="1"/>
    <col min="12" max="12" width="6.28515625" style="15" customWidth="1"/>
    <col min="13" max="19" width="4.7109375" style="15" customWidth="1"/>
    <col min="20" max="20" width="13.42578125" style="15" customWidth="1"/>
    <col min="21" max="21" width="6.85546875" style="15" customWidth="1"/>
    <col min="22" max="22" width="12" style="15" customWidth="1"/>
    <col min="23" max="23" width="7.7109375" style="15" customWidth="1"/>
    <col min="24" max="24" width="6.85546875" style="15" customWidth="1"/>
    <col min="25" max="16384" width="9.140625" style="15"/>
  </cols>
  <sheetData>
    <row r="1" spans="1:30" s="2" customFormat="1" ht="24" customHeight="1" x14ac:dyDescent="0.2">
      <c r="A1" s="1056" t="s">
        <v>470</v>
      </c>
      <c r="B1" s="1056"/>
      <c r="C1" s="1056"/>
      <c r="D1" s="1056"/>
      <c r="E1" s="1056"/>
      <c r="F1" s="1056"/>
      <c r="G1" s="1056"/>
      <c r="H1" s="1056"/>
      <c r="I1" s="1"/>
      <c r="Z1" s="1"/>
      <c r="AA1" s="313"/>
      <c r="AB1" s="314"/>
    </row>
    <row r="2" spans="1:30" s="2" customFormat="1" ht="13.5" customHeight="1" x14ac:dyDescent="0.2">
      <c r="A2" s="315"/>
      <c r="B2" s="315"/>
      <c r="C2" s="315"/>
      <c r="D2" s="315"/>
      <c r="E2" s="315"/>
      <c r="F2" s="315"/>
      <c r="G2" s="1063" t="s">
        <v>139</v>
      </c>
      <c r="H2" s="1063"/>
      <c r="I2" s="1"/>
      <c r="Z2" s="1"/>
      <c r="AA2" s="313"/>
      <c r="AB2" s="314"/>
    </row>
    <row r="3" spans="1:30" s="2" customFormat="1" ht="18" customHeight="1" thickBot="1" x14ac:dyDescent="0.35">
      <c r="A3" s="290"/>
      <c r="B3" s="316"/>
      <c r="C3" s="316"/>
      <c r="D3" s="316"/>
      <c r="E3" s="316"/>
      <c r="F3" s="288"/>
      <c r="G3" s="288"/>
      <c r="H3" s="317" t="s">
        <v>25</v>
      </c>
      <c r="I3" s="1"/>
      <c r="Z3" s="1"/>
      <c r="AA3" s="313"/>
      <c r="AB3" s="314"/>
    </row>
    <row r="4" spans="1:30" s="2" customFormat="1" ht="38.25" customHeight="1" thickBot="1" x14ac:dyDescent="0.25">
      <c r="A4" s="1064" t="s">
        <v>53</v>
      </c>
      <c r="B4" s="1065"/>
      <c r="C4" s="1066"/>
      <c r="D4" s="1057" t="s">
        <v>859</v>
      </c>
      <c r="E4" s="1061" t="s">
        <v>857</v>
      </c>
      <c r="F4" s="1057" t="s">
        <v>858</v>
      </c>
      <c r="G4" s="1059" t="s">
        <v>892</v>
      </c>
      <c r="H4" s="1060"/>
      <c r="I4" s="1"/>
      <c r="AA4" s="1"/>
      <c r="AB4" s="318"/>
      <c r="AC4" s="318"/>
      <c r="AD4" s="319"/>
    </row>
    <row r="5" spans="1:30" s="2" customFormat="1" ht="21" customHeight="1" thickBot="1" x14ac:dyDescent="0.25">
      <c r="A5" s="1067"/>
      <c r="B5" s="1068"/>
      <c r="C5" s="1069"/>
      <c r="D5" s="1058"/>
      <c r="E5" s="1062"/>
      <c r="F5" s="1058"/>
      <c r="G5" s="320" t="s">
        <v>377</v>
      </c>
      <c r="H5" s="320" t="s">
        <v>26</v>
      </c>
      <c r="I5" s="1"/>
      <c r="AA5" s="1"/>
      <c r="AB5" s="318"/>
      <c r="AC5" s="318"/>
      <c r="AD5" s="319"/>
    </row>
    <row r="6" spans="1:30" s="2" customFormat="1" ht="41.25" customHeight="1" x14ac:dyDescent="0.5">
      <c r="A6" s="1043" t="s">
        <v>355</v>
      </c>
      <c r="B6" s="1044"/>
      <c r="C6" s="1045"/>
      <c r="D6" s="321">
        <v>77906</v>
      </c>
      <c r="E6" s="321">
        <v>79078</v>
      </c>
      <c r="F6" s="321">
        <v>81218</v>
      </c>
      <c r="G6" s="322">
        <f>F6-D6</f>
        <v>3312</v>
      </c>
      <c r="H6" s="323">
        <f>F6/D6*100</f>
        <v>104.25127718019152</v>
      </c>
      <c r="I6" s="313"/>
      <c r="J6" s="324"/>
      <c r="T6" s="325"/>
      <c r="U6" s="326"/>
      <c r="V6" s="327"/>
      <c r="W6" s="328"/>
      <c r="X6" s="326"/>
      <c r="Y6" s="1"/>
      <c r="Z6" s="329"/>
      <c r="AA6" s="326"/>
    </row>
    <row r="7" spans="1:30" s="2" customFormat="1" ht="16.5" hidden="1" customHeight="1" outlineLevel="1" x14ac:dyDescent="0.25">
      <c r="A7" s="1052" t="s">
        <v>782</v>
      </c>
      <c r="B7" s="1053"/>
      <c r="C7" s="1053"/>
      <c r="D7" s="330" t="s">
        <v>68</v>
      </c>
      <c r="E7" s="330" t="s">
        <v>68</v>
      </c>
      <c r="F7" s="330" t="s">
        <v>68</v>
      </c>
      <c r="G7" s="331" t="s">
        <v>68</v>
      </c>
      <c r="H7" s="332" t="e">
        <f t="shared" ref="H7" si="0">F7/E7*100</f>
        <v>#VALUE!</v>
      </c>
      <c r="I7" s="1"/>
      <c r="T7" s="325"/>
      <c r="U7" s="326"/>
      <c r="V7" s="327"/>
      <c r="W7" s="328"/>
      <c r="X7" s="326"/>
      <c r="Y7" s="1"/>
      <c r="Z7" s="329"/>
      <c r="AA7" s="326"/>
    </row>
    <row r="8" spans="1:30" s="2" customFormat="1" ht="16.5" customHeight="1" collapsed="1" x14ac:dyDescent="0.25">
      <c r="A8" s="1046" t="s">
        <v>218</v>
      </c>
      <c r="B8" s="1047"/>
      <c r="C8" s="1048"/>
      <c r="D8" s="330">
        <v>10139</v>
      </c>
      <c r="E8" s="330">
        <v>10931</v>
      </c>
      <c r="F8" s="330">
        <v>11671</v>
      </c>
      <c r="G8" s="333">
        <f t="shared" ref="G8:G27" si="1">F8-D8</f>
        <v>1532</v>
      </c>
      <c r="H8" s="332">
        <f t="shared" ref="H8:H27" si="2">F8/D8*100</f>
        <v>115.10997139757373</v>
      </c>
      <c r="I8" s="334"/>
      <c r="J8" s="335"/>
      <c r="K8" s="336"/>
      <c r="T8" s="325"/>
      <c r="U8" s="326"/>
      <c r="V8" s="327"/>
      <c r="W8" s="328"/>
      <c r="X8" s="326"/>
      <c r="Y8" s="1"/>
      <c r="Z8" s="329"/>
      <c r="AA8" s="326"/>
    </row>
    <row r="9" spans="1:30" s="2" customFormat="1" ht="16.5" x14ac:dyDescent="0.25">
      <c r="A9" s="1049" t="s">
        <v>468</v>
      </c>
      <c r="B9" s="1050"/>
      <c r="C9" s="1051"/>
      <c r="D9" s="330">
        <v>19924</v>
      </c>
      <c r="E9" s="330">
        <v>19711</v>
      </c>
      <c r="F9" s="330">
        <v>19617</v>
      </c>
      <c r="G9" s="333">
        <f t="shared" si="1"/>
        <v>-307</v>
      </c>
      <c r="H9" s="332">
        <f t="shared" si="2"/>
        <v>98.459144750050186</v>
      </c>
      <c r="I9" s="334"/>
      <c r="J9" s="335"/>
      <c r="K9" s="336"/>
      <c r="T9" s="325"/>
      <c r="U9" s="326"/>
      <c r="V9" s="327"/>
      <c r="W9" s="328"/>
      <c r="X9" s="326"/>
      <c r="Y9" s="1"/>
      <c r="Z9" s="329"/>
      <c r="AA9" s="326"/>
    </row>
    <row r="10" spans="1:30" s="2" customFormat="1" ht="16.5" hidden="1" customHeight="1" x14ac:dyDescent="0.25">
      <c r="A10" s="337"/>
      <c r="B10" s="1052" t="s">
        <v>325</v>
      </c>
      <c r="C10" s="1053"/>
      <c r="D10" s="330"/>
      <c r="E10" s="330"/>
      <c r="F10" s="330"/>
      <c r="G10" s="333">
        <f t="shared" si="1"/>
        <v>0</v>
      </c>
      <c r="H10" s="332" t="e">
        <f t="shared" si="2"/>
        <v>#DIV/0!</v>
      </c>
      <c r="I10" s="334"/>
      <c r="J10" s="335"/>
      <c r="K10" s="336"/>
      <c r="T10" s="325"/>
      <c r="U10" s="326"/>
      <c r="V10" s="327"/>
      <c r="W10" s="328"/>
      <c r="X10" s="326"/>
      <c r="Y10" s="1"/>
      <c r="Z10" s="329"/>
      <c r="AA10" s="326"/>
    </row>
    <row r="11" spans="1:30" s="2" customFormat="1" ht="32.25" customHeight="1" outlineLevel="1" x14ac:dyDescent="0.25">
      <c r="A11" s="1054" t="s">
        <v>326</v>
      </c>
      <c r="B11" s="1055"/>
      <c r="C11" s="1055"/>
      <c r="D11" s="330">
        <v>906</v>
      </c>
      <c r="E11" s="330" t="s">
        <v>875</v>
      </c>
      <c r="F11" s="330">
        <v>880</v>
      </c>
      <c r="G11" s="333">
        <f t="shared" si="1"/>
        <v>-26</v>
      </c>
      <c r="H11" s="332">
        <f t="shared" si="2"/>
        <v>97.130242825607056</v>
      </c>
      <c r="I11" s="334"/>
      <c r="J11" s="335"/>
      <c r="K11" s="336"/>
      <c r="T11" s="325"/>
      <c r="U11" s="326"/>
      <c r="V11" s="327"/>
      <c r="W11" s="328"/>
      <c r="X11" s="326"/>
      <c r="Y11" s="1"/>
      <c r="Z11" s="329"/>
      <c r="AA11" s="326"/>
    </row>
    <row r="12" spans="1:30" s="2" customFormat="1" ht="16.5" customHeight="1" x14ac:dyDescent="0.25">
      <c r="A12" s="1049" t="s">
        <v>219</v>
      </c>
      <c r="B12" s="1050"/>
      <c r="C12" s="1051"/>
      <c r="D12" s="330">
        <v>7567</v>
      </c>
      <c r="E12" s="330">
        <v>8554</v>
      </c>
      <c r="F12" s="330">
        <v>10378</v>
      </c>
      <c r="G12" s="333">
        <f t="shared" si="1"/>
        <v>2811</v>
      </c>
      <c r="H12" s="332">
        <f t="shared" si="2"/>
        <v>137.14814325360118</v>
      </c>
      <c r="I12" s="334"/>
      <c r="J12" s="335"/>
      <c r="K12" s="336"/>
      <c r="T12" s="325"/>
      <c r="U12" s="326"/>
      <c r="V12" s="327"/>
      <c r="W12" s="328"/>
      <c r="X12" s="326"/>
      <c r="Y12" s="1"/>
      <c r="Z12" s="329"/>
      <c r="AA12" s="326"/>
    </row>
    <row r="13" spans="1:30" s="2" customFormat="1" ht="16.5" customHeight="1" x14ac:dyDescent="0.25">
      <c r="A13" s="1049" t="s">
        <v>318</v>
      </c>
      <c r="B13" s="1050"/>
      <c r="C13" s="1051"/>
      <c r="D13" s="330">
        <v>1604</v>
      </c>
      <c r="E13" s="330">
        <v>1609</v>
      </c>
      <c r="F13" s="330">
        <v>1707</v>
      </c>
      <c r="G13" s="333">
        <f t="shared" si="1"/>
        <v>103</v>
      </c>
      <c r="H13" s="332">
        <f t="shared" si="2"/>
        <v>106.4214463840399</v>
      </c>
      <c r="I13" s="334"/>
      <c r="J13" s="335"/>
      <c r="K13" s="336"/>
      <c r="T13" s="325"/>
      <c r="U13" s="326"/>
      <c r="V13" s="327"/>
      <c r="W13" s="328"/>
      <c r="X13" s="326"/>
      <c r="Y13" s="1"/>
      <c r="Z13" s="329"/>
      <c r="AA13" s="326"/>
    </row>
    <row r="14" spans="1:30" s="2" customFormat="1" ht="16.5" x14ac:dyDescent="0.25">
      <c r="A14" s="1049" t="s">
        <v>319</v>
      </c>
      <c r="B14" s="1050"/>
      <c r="C14" s="1051"/>
      <c r="D14" s="330">
        <v>8708</v>
      </c>
      <c r="E14" s="330">
        <v>8669</v>
      </c>
      <c r="F14" s="330">
        <v>8648</v>
      </c>
      <c r="G14" s="333">
        <f t="shared" si="1"/>
        <v>-60</v>
      </c>
      <c r="H14" s="332">
        <f t="shared" si="2"/>
        <v>99.310978410656872</v>
      </c>
      <c r="I14" s="334"/>
      <c r="J14" s="335"/>
      <c r="K14" s="336"/>
      <c r="T14" s="325"/>
      <c r="U14" s="326"/>
      <c r="V14" s="327"/>
      <c r="W14" s="328"/>
      <c r="X14" s="326"/>
      <c r="Y14" s="1"/>
      <c r="Z14" s="329"/>
      <c r="AA14" s="326"/>
    </row>
    <row r="15" spans="1:30" s="2" customFormat="1" ht="16.5" x14ac:dyDescent="0.25">
      <c r="A15" s="1049" t="s">
        <v>320</v>
      </c>
      <c r="B15" s="1050"/>
      <c r="C15" s="1051"/>
      <c r="D15" s="330">
        <v>1071</v>
      </c>
      <c r="E15" s="330">
        <v>881</v>
      </c>
      <c r="F15" s="330">
        <v>947</v>
      </c>
      <c r="G15" s="333">
        <f t="shared" si="1"/>
        <v>-124</v>
      </c>
      <c r="H15" s="332">
        <f t="shared" si="2"/>
        <v>88.422035480859009</v>
      </c>
      <c r="I15" s="334"/>
      <c r="J15" s="335"/>
      <c r="K15" s="336"/>
      <c r="T15" s="325"/>
      <c r="U15" s="326"/>
      <c r="V15" s="327"/>
      <c r="W15" s="328"/>
      <c r="X15" s="326"/>
      <c r="Y15" s="1"/>
      <c r="Z15" s="329"/>
      <c r="AA15" s="326"/>
    </row>
    <row r="16" spans="1:30" s="2" customFormat="1" ht="16.5" customHeight="1" x14ac:dyDescent="0.25">
      <c r="A16" s="1049" t="s">
        <v>321</v>
      </c>
      <c r="B16" s="1050"/>
      <c r="C16" s="1051"/>
      <c r="D16" s="330">
        <v>1267</v>
      </c>
      <c r="E16" s="330">
        <v>1271</v>
      </c>
      <c r="F16" s="330">
        <v>1327</v>
      </c>
      <c r="G16" s="333">
        <f t="shared" si="1"/>
        <v>60</v>
      </c>
      <c r="H16" s="332">
        <f t="shared" si="2"/>
        <v>104.73559589581689</v>
      </c>
      <c r="I16" s="334"/>
      <c r="J16" s="335"/>
      <c r="K16" s="336"/>
      <c r="T16" s="325"/>
      <c r="U16" s="326"/>
      <c r="V16" s="327"/>
      <c r="W16" s="328"/>
      <c r="X16" s="326"/>
      <c r="Y16" s="1"/>
      <c r="Z16" s="329"/>
      <c r="AA16" s="326"/>
    </row>
    <row r="17" spans="1:27" s="2" customFormat="1" ht="16.5" customHeight="1" x14ac:dyDescent="0.25">
      <c r="A17" s="1049" t="s">
        <v>329</v>
      </c>
      <c r="B17" s="1050"/>
      <c r="C17" s="1051"/>
      <c r="D17" s="330">
        <v>351</v>
      </c>
      <c r="E17" s="330">
        <v>317</v>
      </c>
      <c r="F17" s="330">
        <v>291</v>
      </c>
      <c r="G17" s="333">
        <f t="shared" si="1"/>
        <v>-60</v>
      </c>
      <c r="H17" s="332">
        <f t="shared" si="2"/>
        <v>82.90598290598291</v>
      </c>
      <c r="I17" s="334"/>
      <c r="J17" s="335"/>
      <c r="K17" s="336"/>
      <c r="T17" s="325"/>
      <c r="U17" s="326"/>
      <c r="V17" s="327"/>
      <c r="W17" s="328"/>
      <c r="X17" s="326"/>
      <c r="Y17" s="1"/>
      <c r="Z17" s="329"/>
      <c r="AA17" s="326"/>
    </row>
    <row r="18" spans="1:27" s="2" customFormat="1" ht="16.5" customHeight="1" x14ac:dyDescent="0.25">
      <c r="A18" s="1049" t="s">
        <v>333</v>
      </c>
      <c r="B18" s="1050"/>
      <c r="C18" s="1051"/>
      <c r="D18" s="330">
        <v>1662</v>
      </c>
      <c r="E18" s="330">
        <v>1629</v>
      </c>
      <c r="F18" s="330">
        <v>1338</v>
      </c>
      <c r="G18" s="333">
        <f t="shared" si="1"/>
        <v>-324</v>
      </c>
      <c r="H18" s="332">
        <f t="shared" si="2"/>
        <v>80.505415162454881</v>
      </c>
      <c r="I18" s="334"/>
      <c r="J18" s="335"/>
      <c r="K18" s="336"/>
      <c r="T18" s="325"/>
      <c r="U18" s="326"/>
      <c r="V18" s="327"/>
      <c r="W18" s="328"/>
      <c r="X18" s="326"/>
      <c r="Y18" s="1"/>
      <c r="Z18" s="329"/>
      <c r="AA18" s="326"/>
    </row>
    <row r="19" spans="1:27" s="2" customFormat="1" ht="16.5" customHeight="1" x14ac:dyDescent="0.25">
      <c r="A19" s="1049" t="s">
        <v>322</v>
      </c>
      <c r="B19" s="1050"/>
      <c r="C19" s="1051"/>
      <c r="D19" s="330">
        <v>1373</v>
      </c>
      <c r="E19" s="330">
        <v>1393</v>
      </c>
      <c r="F19" s="330">
        <v>1630</v>
      </c>
      <c r="G19" s="333">
        <f t="shared" si="1"/>
        <v>257</v>
      </c>
      <c r="H19" s="332">
        <f t="shared" si="2"/>
        <v>118.71813546977421</v>
      </c>
      <c r="I19" s="334"/>
      <c r="J19" s="335"/>
      <c r="K19" s="336"/>
      <c r="T19" s="325"/>
      <c r="U19" s="326"/>
      <c r="V19" s="327"/>
      <c r="W19" s="328"/>
      <c r="X19" s="326"/>
      <c r="Y19" s="1"/>
      <c r="Z19" s="329"/>
      <c r="AA19" s="326"/>
    </row>
    <row r="20" spans="1:27" s="2" customFormat="1" ht="16.5" customHeight="1" x14ac:dyDescent="0.25">
      <c r="A20" s="1049" t="s">
        <v>323</v>
      </c>
      <c r="B20" s="1050"/>
      <c r="C20" s="1051"/>
      <c r="D20" s="330">
        <v>2275</v>
      </c>
      <c r="E20" s="330">
        <v>2625</v>
      </c>
      <c r="F20" s="330">
        <v>2710</v>
      </c>
      <c r="G20" s="333">
        <f t="shared" si="1"/>
        <v>435</v>
      </c>
      <c r="H20" s="332">
        <f t="shared" si="2"/>
        <v>119.12087912087912</v>
      </c>
      <c r="I20" s="334"/>
      <c r="J20" s="335"/>
      <c r="K20" s="336"/>
      <c r="T20" s="325"/>
      <c r="U20" s="326"/>
      <c r="V20" s="327"/>
      <c r="W20" s="328"/>
      <c r="X20" s="326"/>
      <c r="Y20" s="1"/>
      <c r="Z20" s="329"/>
      <c r="AA20" s="326"/>
    </row>
    <row r="21" spans="1:27" s="2" customFormat="1" ht="16.5" x14ac:dyDescent="0.25">
      <c r="A21" s="1054" t="s">
        <v>324</v>
      </c>
      <c r="B21" s="1055"/>
      <c r="C21" s="1070"/>
      <c r="D21" s="330">
        <v>3669</v>
      </c>
      <c r="E21" s="330">
        <v>3594</v>
      </c>
      <c r="F21" s="330">
        <v>3467</v>
      </c>
      <c r="G21" s="333">
        <f t="shared" si="1"/>
        <v>-202</v>
      </c>
      <c r="H21" s="332">
        <f t="shared" si="2"/>
        <v>94.494412646497679</v>
      </c>
      <c r="I21" s="334"/>
      <c r="J21" s="335"/>
      <c r="K21" s="336"/>
      <c r="T21" s="325"/>
      <c r="U21" s="326"/>
      <c r="V21" s="327"/>
      <c r="W21" s="328"/>
      <c r="X21" s="326"/>
      <c r="Y21" s="1"/>
      <c r="Z21" s="329"/>
      <c r="AA21" s="326"/>
    </row>
    <row r="22" spans="1:27" s="2" customFormat="1" ht="16.5" customHeight="1" x14ac:dyDescent="0.25">
      <c r="A22" s="1049" t="s">
        <v>48</v>
      </c>
      <c r="B22" s="1050"/>
      <c r="C22" s="1051"/>
      <c r="D22" s="330">
        <v>7391</v>
      </c>
      <c r="E22" s="330">
        <v>7250</v>
      </c>
      <c r="F22" s="330">
        <v>7186</v>
      </c>
      <c r="G22" s="333">
        <f t="shared" si="1"/>
        <v>-205</v>
      </c>
      <c r="H22" s="332">
        <f t="shared" si="2"/>
        <v>97.226356379380334</v>
      </c>
      <c r="I22" s="334"/>
      <c r="J22" s="335"/>
      <c r="K22" s="336"/>
      <c r="T22" s="325"/>
      <c r="U22" s="326"/>
      <c r="V22" s="327"/>
      <c r="W22" s="328"/>
      <c r="X22" s="326"/>
      <c r="Y22" s="1"/>
      <c r="Z22" s="329"/>
      <c r="AA22" s="326"/>
    </row>
    <row r="23" spans="1:27" s="2" customFormat="1" ht="16.5" customHeight="1" x14ac:dyDescent="0.25">
      <c r="A23" s="1049" t="s">
        <v>327</v>
      </c>
      <c r="B23" s="1050"/>
      <c r="C23" s="1051"/>
      <c r="D23" s="330">
        <v>5764</v>
      </c>
      <c r="E23" s="330">
        <v>5488</v>
      </c>
      <c r="F23" s="330">
        <v>5088</v>
      </c>
      <c r="G23" s="333">
        <f t="shared" si="1"/>
        <v>-676</v>
      </c>
      <c r="H23" s="332">
        <f t="shared" si="2"/>
        <v>88.272033310201252</v>
      </c>
      <c r="I23" s="334"/>
      <c r="J23" s="335"/>
      <c r="K23" s="336"/>
      <c r="T23" s="325"/>
      <c r="U23" s="326"/>
      <c r="V23" s="327"/>
      <c r="W23" s="328"/>
      <c r="X23" s="326"/>
      <c r="Y23" s="1"/>
      <c r="Z23" s="329"/>
      <c r="AA23" s="326"/>
    </row>
    <row r="24" spans="1:27" s="2" customFormat="1" ht="16.5" x14ac:dyDescent="0.25">
      <c r="A24" s="1049" t="s">
        <v>328</v>
      </c>
      <c r="B24" s="1050"/>
      <c r="C24" s="1051"/>
      <c r="D24" s="338">
        <v>1413</v>
      </c>
      <c r="E24" s="330">
        <v>1400</v>
      </c>
      <c r="F24" s="330">
        <v>1365</v>
      </c>
      <c r="G24" s="333">
        <f t="shared" si="1"/>
        <v>-48</v>
      </c>
      <c r="H24" s="332">
        <f t="shared" si="2"/>
        <v>96.602972399150744</v>
      </c>
      <c r="I24" s="334"/>
      <c r="J24" s="335"/>
      <c r="K24" s="336"/>
      <c r="T24" s="325"/>
      <c r="U24" s="326"/>
      <c r="V24" s="327"/>
      <c r="W24" s="328"/>
      <c r="X24" s="326"/>
      <c r="Y24" s="1"/>
      <c r="Z24" s="329"/>
      <c r="AA24" s="326"/>
    </row>
    <row r="25" spans="1:27" s="344" customFormat="1" ht="16.5" hidden="1" customHeight="1" x14ac:dyDescent="0.25">
      <c r="A25" s="1046" t="s">
        <v>633</v>
      </c>
      <c r="B25" s="1047"/>
      <c r="C25" s="1047"/>
      <c r="D25" s="339"/>
      <c r="E25" s="340"/>
      <c r="F25" s="340"/>
      <c r="G25" s="333">
        <f t="shared" si="1"/>
        <v>0</v>
      </c>
      <c r="H25" s="332" t="e">
        <f t="shared" si="2"/>
        <v>#DIV/0!</v>
      </c>
      <c r="I25" s="341"/>
      <c r="J25" s="342"/>
      <c r="K25" s="343"/>
      <c r="T25" s="325"/>
      <c r="U25" s="326"/>
      <c r="V25" s="345"/>
      <c r="W25" s="328"/>
      <c r="X25" s="326"/>
      <c r="Y25" s="346"/>
      <c r="Z25" s="347"/>
      <c r="AA25" s="326"/>
    </row>
    <row r="26" spans="1:27" s="344" customFormat="1" ht="16.5" hidden="1" customHeight="1" x14ac:dyDescent="0.25">
      <c r="A26" s="1046" t="s">
        <v>633</v>
      </c>
      <c r="B26" s="1047"/>
      <c r="C26" s="1047"/>
      <c r="D26" s="339"/>
      <c r="E26" s="340"/>
      <c r="F26" s="340"/>
      <c r="G26" s="333">
        <f t="shared" si="1"/>
        <v>0</v>
      </c>
      <c r="H26" s="332" t="e">
        <f t="shared" si="2"/>
        <v>#DIV/0!</v>
      </c>
      <c r="I26" s="341"/>
      <c r="J26" s="342"/>
      <c r="K26" s="343"/>
      <c r="T26" s="325"/>
      <c r="U26" s="326"/>
      <c r="V26" s="345"/>
      <c r="W26" s="328"/>
      <c r="X26" s="326"/>
      <c r="Y26" s="346"/>
      <c r="Z26" s="347"/>
      <c r="AA26" s="326"/>
    </row>
    <row r="27" spans="1:27" s="344" customFormat="1" ht="17.25" thickBot="1" x14ac:dyDescent="0.3">
      <c r="A27" s="1071" t="s">
        <v>632</v>
      </c>
      <c r="B27" s="1072"/>
      <c r="C27" s="1073"/>
      <c r="D27" s="348">
        <v>17053</v>
      </c>
      <c r="E27" s="348">
        <v>18502</v>
      </c>
      <c r="F27" s="348">
        <v>21802</v>
      </c>
      <c r="G27" s="349">
        <f t="shared" si="1"/>
        <v>4749</v>
      </c>
      <c r="H27" s="350">
        <f t="shared" si="2"/>
        <v>127.84847240954672</v>
      </c>
      <c r="I27" s="341"/>
      <c r="J27" s="342"/>
      <c r="K27" s="343"/>
      <c r="T27" s="325"/>
      <c r="U27" s="326"/>
      <c r="V27" s="345"/>
      <c r="W27" s="328"/>
      <c r="X27" s="326"/>
      <c r="Y27" s="346"/>
      <c r="Z27" s="347"/>
      <c r="AA27" s="326"/>
    </row>
    <row r="28" spans="1:27" s="351" customFormat="1" ht="37.5" customHeight="1" x14ac:dyDescent="0.25">
      <c r="A28" s="1088" t="s">
        <v>807</v>
      </c>
      <c r="B28" s="1088"/>
      <c r="C28" s="1088"/>
      <c r="D28" s="1088"/>
      <c r="E28" s="1088"/>
      <c r="F28" s="1088"/>
      <c r="G28" s="1088"/>
      <c r="H28" s="1088"/>
      <c r="I28" s="328"/>
      <c r="J28" s="335"/>
      <c r="K28" s="336"/>
    </row>
    <row r="29" spans="1:27" s="351" customFormat="1" ht="18" customHeight="1" x14ac:dyDescent="0.2">
      <c r="A29" s="1089" t="s">
        <v>612</v>
      </c>
      <c r="B29" s="1089"/>
      <c r="C29" s="1089"/>
      <c r="D29" s="1089"/>
      <c r="E29" s="1089"/>
      <c r="F29" s="1089"/>
      <c r="G29" s="1089"/>
      <c r="H29" s="352"/>
      <c r="I29" s="334"/>
      <c r="J29" s="335"/>
      <c r="K29" s="336"/>
    </row>
    <row r="30" spans="1:27" s="351" customFormat="1" ht="16.5" hidden="1" customHeight="1" x14ac:dyDescent="0.2">
      <c r="A30" s="1089" t="s">
        <v>220</v>
      </c>
      <c r="B30" s="1089"/>
      <c r="C30" s="1089"/>
      <c r="D30" s="1089"/>
      <c r="E30" s="1089"/>
      <c r="F30" s="1089"/>
      <c r="G30" s="1089"/>
      <c r="H30" s="352"/>
      <c r="I30" s="334"/>
      <c r="J30" s="335"/>
      <c r="K30" s="336"/>
    </row>
    <row r="31" spans="1:27" s="351" customFormat="1" ht="33" hidden="1" customHeight="1" x14ac:dyDescent="0.2">
      <c r="A31" s="1089" t="s">
        <v>560</v>
      </c>
      <c r="B31" s="1089"/>
      <c r="C31" s="1089"/>
      <c r="D31" s="1089"/>
      <c r="E31" s="1089"/>
      <c r="F31" s="1089"/>
      <c r="G31" s="1089"/>
      <c r="H31" s="1089"/>
      <c r="I31" s="1077"/>
      <c r="J31" s="1077"/>
      <c r="K31" s="1077"/>
      <c r="L31" s="1077"/>
      <c r="M31" s="1077"/>
      <c r="N31" s="1077"/>
      <c r="O31" s="1077"/>
    </row>
    <row r="32" spans="1:27" s="351" customFormat="1" ht="31.5" customHeight="1" x14ac:dyDescent="0.2">
      <c r="A32" s="1089" t="s">
        <v>560</v>
      </c>
      <c r="B32" s="1089"/>
      <c r="C32" s="1089"/>
      <c r="D32" s="1089"/>
      <c r="E32" s="1089"/>
      <c r="F32" s="1089"/>
      <c r="G32" s="1089"/>
      <c r="H32" s="1089"/>
      <c r="I32" s="334"/>
      <c r="J32" s="335"/>
      <c r="K32" s="336"/>
    </row>
    <row r="33" spans="1:28" s="351" customFormat="1" ht="19.5" customHeight="1" x14ac:dyDescent="0.2">
      <c r="A33" s="353"/>
      <c r="B33" s="353"/>
      <c r="C33" s="353"/>
      <c r="D33" s="353"/>
      <c r="E33" s="353"/>
      <c r="F33" s="353"/>
      <c r="G33" s="353"/>
      <c r="H33" s="353"/>
      <c r="I33" s="334"/>
      <c r="J33" s="335"/>
      <c r="K33" s="336"/>
    </row>
    <row r="34" spans="1:28" s="351" customFormat="1" ht="19.5" customHeight="1" x14ac:dyDescent="0.2">
      <c r="A34" s="1056" t="s">
        <v>288</v>
      </c>
      <c r="B34" s="1056"/>
      <c r="C34" s="1056"/>
      <c r="D34" s="1056"/>
      <c r="E34" s="1056"/>
      <c r="F34" s="1056"/>
      <c r="G34" s="1056"/>
      <c r="H34" s="352"/>
      <c r="I34" s="334"/>
      <c r="J34" s="335"/>
      <c r="K34" s="336"/>
    </row>
    <row r="35" spans="1:28" s="351" customFormat="1" ht="18" customHeight="1" thickBot="1" x14ac:dyDescent="0.25">
      <c r="A35" s="354"/>
      <c r="B35" s="354"/>
      <c r="C35" s="354"/>
      <c r="D35" s="354"/>
      <c r="E35" s="354"/>
      <c r="F35" s="354"/>
      <c r="G35" s="355"/>
      <c r="H35" s="355" t="s">
        <v>25</v>
      </c>
      <c r="I35" s="334"/>
      <c r="J35" s="335"/>
      <c r="K35" s="336"/>
    </row>
    <row r="36" spans="1:28" s="351" customFormat="1" ht="46.5" customHeight="1" thickBot="1" x14ac:dyDescent="0.25">
      <c r="A36" s="1091" t="s">
        <v>53</v>
      </c>
      <c r="B36" s="1092"/>
      <c r="C36" s="1093"/>
      <c r="D36" s="1078" t="s">
        <v>893</v>
      </c>
      <c r="E36" s="1078" t="s">
        <v>808</v>
      </c>
      <c r="F36" s="1078" t="s">
        <v>894</v>
      </c>
      <c r="G36" s="1080" t="s">
        <v>895</v>
      </c>
      <c r="H36" s="1081"/>
      <c r="I36" s="334"/>
      <c r="J36" s="313"/>
      <c r="K36" s="336"/>
    </row>
    <row r="37" spans="1:28" s="351" customFormat="1" ht="17.25" customHeight="1" thickBot="1" x14ac:dyDescent="0.25">
      <c r="A37" s="1094"/>
      <c r="B37" s="1095"/>
      <c r="C37" s="1096"/>
      <c r="D37" s="1079"/>
      <c r="E37" s="1079"/>
      <c r="F37" s="1079"/>
      <c r="G37" s="356" t="s">
        <v>377</v>
      </c>
      <c r="H37" s="357" t="s">
        <v>26</v>
      </c>
      <c r="I37" s="334"/>
      <c r="J37" s="313"/>
      <c r="K37" s="336"/>
    </row>
    <row r="38" spans="1:28" s="351" customFormat="1" ht="25.5" customHeight="1" x14ac:dyDescent="0.35">
      <c r="A38" s="1082" t="s">
        <v>273</v>
      </c>
      <c r="B38" s="1083"/>
      <c r="C38" s="1084"/>
      <c r="D38" s="358">
        <f>SUM(D39+D41+D42+D43+D44)</f>
        <v>9338.7800000000007</v>
      </c>
      <c r="E38" s="358">
        <f>SUM(E39+E41+E42+E43+E44)</f>
        <v>9100.09</v>
      </c>
      <c r="F38" s="365">
        <f>SUM(F39+F41+F42+F43+F44)</f>
        <v>9058.9</v>
      </c>
      <c r="G38" s="367">
        <f>F38-D38</f>
        <v>-279.88000000000102</v>
      </c>
      <c r="H38" s="368">
        <f>F38/D38*100</f>
        <v>97.003034657631929</v>
      </c>
      <c r="I38" s="369"/>
      <c r="J38" s="334"/>
      <c r="K38" s="336"/>
      <c r="S38" s="370"/>
      <c r="T38" s="371"/>
      <c r="U38" s="372"/>
      <c r="V38" s="373"/>
      <c r="W38" s="373"/>
    </row>
    <row r="39" spans="1:28" s="351" customFormat="1" ht="30.75" customHeight="1" x14ac:dyDescent="0.2">
      <c r="A39" s="1085" t="s">
        <v>634</v>
      </c>
      <c r="B39" s="1086"/>
      <c r="C39" s="1087"/>
      <c r="D39" s="359">
        <v>519.67999999999995</v>
      </c>
      <c r="E39" s="359">
        <v>525.09</v>
      </c>
      <c r="F39" s="359">
        <v>530</v>
      </c>
      <c r="G39" s="374">
        <f t="shared" ref="G39:G44" si="3">F39-D39</f>
        <v>10.32000000000005</v>
      </c>
      <c r="H39" s="375">
        <f t="shared" ref="H39:H44" si="4">F39/D39*100</f>
        <v>101.98583743842366</v>
      </c>
      <c r="I39" s="334"/>
      <c r="J39" s="313"/>
      <c r="K39" s="336"/>
      <c r="S39" s="370"/>
      <c r="T39" s="371"/>
      <c r="U39" s="372"/>
      <c r="V39" s="373"/>
      <c r="W39" s="373"/>
    </row>
    <row r="40" spans="1:28" s="351" customFormat="1" ht="19.5" customHeight="1" x14ac:dyDescent="0.2">
      <c r="A40" s="1100" t="s">
        <v>635</v>
      </c>
      <c r="B40" s="1101"/>
      <c r="C40" s="1102"/>
      <c r="D40" s="360"/>
      <c r="E40" s="363"/>
      <c r="F40" s="366"/>
      <c r="G40" s="376"/>
      <c r="H40" s="377"/>
      <c r="I40" s="334"/>
      <c r="J40" s="313"/>
      <c r="K40" s="336"/>
      <c r="S40" s="370"/>
      <c r="T40" s="371"/>
      <c r="U40" s="372"/>
      <c r="V40" s="373"/>
      <c r="W40" s="373"/>
    </row>
    <row r="41" spans="1:28" s="351" customFormat="1" ht="19.5" customHeight="1" x14ac:dyDescent="0.2">
      <c r="A41" s="1113" t="s">
        <v>636</v>
      </c>
      <c r="B41" s="1114"/>
      <c r="C41" s="1115"/>
      <c r="D41" s="361">
        <v>294</v>
      </c>
      <c r="E41" s="364">
        <v>290</v>
      </c>
      <c r="F41" s="364">
        <v>287</v>
      </c>
      <c r="G41" s="378">
        <f t="shared" si="3"/>
        <v>-7</v>
      </c>
      <c r="H41" s="379">
        <f t="shared" si="4"/>
        <v>97.61904761904762</v>
      </c>
      <c r="I41" s="334"/>
      <c r="J41" s="313"/>
      <c r="K41" s="336"/>
      <c r="S41" s="370"/>
      <c r="T41" s="371"/>
      <c r="U41" s="372"/>
      <c r="V41" s="373"/>
      <c r="W41" s="373"/>
    </row>
    <row r="42" spans="1:28" s="351" customFormat="1" ht="21" customHeight="1" x14ac:dyDescent="0.2">
      <c r="A42" s="1113" t="s">
        <v>638</v>
      </c>
      <c r="B42" s="1114"/>
      <c r="C42" s="1115"/>
      <c r="D42" s="361">
        <v>645</v>
      </c>
      <c r="E42" s="364">
        <v>615</v>
      </c>
      <c r="F42" s="361">
        <v>608</v>
      </c>
      <c r="G42" s="376">
        <f t="shared" si="3"/>
        <v>-37</v>
      </c>
      <c r="H42" s="377">
        <f t="shared" si="4"/>
        <v>94.263565891472865</v>
      </c>
      <c r="I42" s="334"/>
      <c r="J42" s="313"/>
      <c r="K42" s="336"/>
      <c r="S42" s="370"/>
      <c r="T42" s="371"/>
      <c r="U42" s="372"/>
      <c r="V42" s="373"/>
      <c r="W42" s="373"/>
      <c r="AB42" s="373"/>
    </row>
    <row r="43" spans="1:28" s="351" customFormat="1" ht="19.5" customHeight="1" x14ac:dyDescent="0.2">
      <c r="A43" s="1116" t="s">
        <v>639</v>
      </c>
      <c r="B43" s="1117"/>
      <c r="C43" s="1118"/>
      <c r="D43" s="361">
        <v>6598</v>
      </c>
      <c r="E43" s="361">
        <v>6401</v>
      </c>
      <c r="F43" s="361">
        <v>6375</v>
      </c>
      <c r="G43" s="380">
        <f t="shared" si="3"/>
        <v>-223</v>
      </c>
      <c r="H43" s="381">
        <f t="shared" si="4"/>
        <v>96.620187935738102</v>
      </c>
      <c r="I43" s="334"/>
      <c r="J43" s="313"/>
      <c r="K43" s="336"/>
      <c r="S43" s="370"/>
      <c r="T43" s="371"/>
      <c r="U43" s="372"/>
      <c r="V43" s="373"/>
      <c r="W43" s="373"/>
    </row>
    <row r="44" spans="1:28" s="351" customFormat="1" ht="17.25" customHeight="1" thickBot="1" x14ac:dyDescent="0.35">
      <c r="A44" s="1074" t="s">
        <v>637</v>
      </c>
      <c r="B44" s="1075"/>
      <c r="C44" s="1076"/>
      <c r="D44" s="362">
        <v>1282.0999999999999</v>
      </c>
      <c r="E44" s="265">
        <v>1269</v>
      </c>
      <c r="F44" s="362">
        <v>1258.9000000000001</v>
      </c>
      <c r="G44" s="293">
        <f t="shared" si="3"/>
        <v>-23.199999999999818</v>
      </c>
      <c r="H44" s="382">
        <f t="shared" si="4"/>
        <v>98.190468762187052</v>
      </c>
      <c r="I44" s="383"/>
      <c r="J44" s="313"/>
      <c r="K44" s="336"/>
      <c r="S44" s="370"/>
      <c r="T44" s="371"/>
      <c r="U44" s="372"/>
      <c r="V44" s="373"/>
      <c r="W44" s="373"/>
    </row>
    <row r="45" spans="1:28" s="351" customFormat="1" ht="16.5" hidden="1" customHeight="1" x14ac:dyDescent="0.2">
      <c r="A45" s="1090" t="s">
        <v>283</v>
      </c>
      <c r="B45" s="1084"/>
      <c r="C45" s="384" t="s">
        <v>25</v>
      </c>
      <c r="D45" s="384"/>
      <c r="E45" s="384"/>
      <c r="F45" s="380">
        <v>89</v>
      </c>
      <c r="G45" s="385" t="e">
        <f>F45/#REF!*100</f>
        <v>#REF!</v>
      </c>
      <c r="H45" s="352"/>
      <c r="I45" s="334"/>
      <c r="J45" s="313"/>
      <c r="K45" s="336"/>
      <c r="T45" s="386" t="e">
        <f>F45-#REF!</f>
        <v>#REF!</v>
      </c>
      <c r="U45" s="373" t="e">
        <f>F45/#REF!*100</f>
        <v>#REF!</v>
      </c>
      <c r="V45" s="373" t="e">
        <f>#REF!-T45</f>
        <v>#REF!</v>
      </c>
      <c r="W45" s="373" t="e">
        <f t="shared" ref="W45:W47" si="5">G45-U45</f>
        <v>#REF!</v>
      </c>
    </row>
    <row r="46" spans="1:28" s="351" customFormat="1" ht="16.5" hidden="1" customHeight="1" x14ac:dyDescent="0.2">
      <c r="A46" s="1103" t="s">
        <v>284</v>
      </c>
      <c r="B46" s="1104"/>
      <c r="C46" s="387" t="s">
        <v>25</v>
      </c>
      <c r="D46" s="387"/>
      <c r="E46" s="387"/>
      <c r="F46" s="376">
        <v>1409</v>
      </c>
      <c r="G46" s="388" t="e">
        <f>F46/#REF!*100</f>
        <v>#REF!</v>
      </c>
      <c r="H46" s="352"/>
      <c r="I46" s="334"/>
      <c r="J46" s="313"/>
      <c r="K46" s="336"/>
      <c r="T46" s="386" t="e">
        <f>F46-#REF!</f>
        <v>#REF!</v>
      </c>
      <c r="U46" s="373" t="e">
        <f>F46/#REF!*100</f>
        <v>#REF!</v>
      </c>
      <c r="V46" s="373" t="e">
        <f>#REF!-T46</f>
        <v>#REF!</v>
      </c>
      <c r="W46" s="373" t="e">
        <f t="shared" si="5"/>
        <v>#REF!</v>
      </c>
    </row>
    <row r="47" spans="1:28" s="351" customFormat="1" ht="18" hidden="1" customHeight="1" thickBot="1" x14ac:dyDescent="0.25">
      <c r="A47" s="1105" t="s">
        <v>272</v>
      </c>
      <c r="B47" s="1106"/>
      <c r="C47" s="389" t="s">
        <v>25</v>
      </c>
      <c r="D47" s="389"/>
      <c r="E47" s="389"/>
      <c r="F47" s="390">
        <f>F38+F45+F46</f>
        <v>10556.9</v>
      </c>
      <c r="G47" s="391" t="e">
        <f>F47/#REF!*100</f>
        <v>#REF!</v>
      </c>
      <c r="H47" s="352"/>
      <c r="I47" s="334"/>
      <c r="J47" s="313"/>
      <c r="K47" s="336"/>
      <c r="L47" s="370"/>
      <c r="T47" s="386" t="e">
        <f>F47-#REF!</f>
        <v>#REF!</v>
      </c>
      <c r="U47" s="373" t="e">
        <f>F47/#REF!*100</f>
        <v>#REF!</v>
      </c>
      <c r="V47" s="373" t="e">
        <f>#REF!-T47</f>
        <v>#REF!</v>
      </c>
      <c r="W47" s="373" t="e">
        <f t="shared" si="5"/>
        <v>#REF!</v>
      </c>
    </row>
    <row r="48" spans="1:28" s="351" customFormat="1" ht="16.5" customHeight="1" x14ac:dyDescent="0.2">
      <c r="A48" s="1107"/>
      <c r="B48" s="1107"/>
      <c r="C48" s="1107"/>
      <c r="D48" s="1107"/>
      <c r="E48" s="1107"/>
      <c r="F48" s="1107"/>
      <c r="G48" s="1107"/>
      <c r="H48" s="352"/>
      <c r="I48" s="334"/>
      <c r="J48" s="335"/>
      <c r="K48" s="336"/>
      <c r="V48" s="370"/>
    </row>
    <row r="49" spans="1:23" s="351" customFormat="1" ht="9.75" customHeight="1" x14ac:dyDescent="0.25">
      <c r="A49" s="392"/>
      <c r="B49" s="392"/>
      <c r="C49" s="392"/>
      <c r="D49" s="392"/>
      <c r="E49" s="392"/>
      <c r="F49" s="392"/>
      <c r="G49" s="392"/>
      <c r="H49" s="352"/>
      <c r="I49" s="334"/>
      <c r="J49" s="335"/>
      <c r="K49" s="336"/>
      <c r="V49" s="370"/>
    </row>
    <row r="50" spans="1:23" s="351" customFormat="1" ht="20.25" customHeight="1" x14ac:dyDescent="0.2">
      <c r="A50" s="1056" t="s">
        <v>563</v>
      </c>
      <c r="B50" s="1056"/>
      <c r="C50" s="1056"/>
      <c r="D50" s="1056"/>
      <c r="E50" s="1056"/>
      <c r="F50" s="1056"/>
      <c r="G50" s="1056"/>
      <c r="H50" s="352"/>
      <c r="I50" s="334"/>
      <c r="J50" s="335"/>
      <c r="K50" s="336"/>
      <c r="V50" s="370"/>
    </row>
    <row r="51" spans="1:23" s="351" customFormat="1" ht="15.75" customHeight="1" thickBot="1" x14ac:dyDescent="0.25">
      <c r="A51" s="354"/>
      <c r="B51" s="354"/>
      <c r="C51" s="354"/>
      <c r="D51" s="354"/>
      <c r="E51" s="354"/>
      <c r="F51" s="354"/>
      <c r="G51" s="393"/>
      <c r="H51" s="393" t="s">
        <v>25</v>
      </c>
      <c r="I51" s="334"/>
      <c r="J51" s="335"/>
      <c r="K51" s="336"/>
      <c r="V51" s="370"/>
    </row>
    <row r="52" spans="1:23" s="351" customFormat="1" ht="33.75" customHeight="1" thickBot="1" x14ac:dyDescent="0.25">
      <c r="A52" s="394" t="s">
        <v>53</v>
      </c>
      <c r="B52" s="395"/>
      <c r="C52" s="395"/>
      <c r="D52" s="1108" t="s">
        <v>896</v>
      </c>
      <c r="E52" s="1108" t="s">
        <v>818</v>
      </c>
      <c r="F52" s="1108" t="s">
        <v>897</v>
      </c>
      <c r="G52" s="1110" t="s">
        <v>898</v>
      </c>
      <c r="H52" s="1111"/>
      <c r="I52" s="334"/>
      <c r="J52" s="396"/>
      <c r="K52" s="336"/>
      <c r="V52" s="370"/>
    </row>
    <row r="53" spans="1:23" s="351" customFormat="1" ht="17.25" thickBot="1" x14ac:dyDescent="0.25">
      <c r="A53" s="397"/>
      <c r="B53" s="398"/>
      <c r="C53" s="398"/>
      <c r="D53" s="1112"/>
      <c r="E53" s="1112"/>
      <c r="F53" s="1109"/>
      <c r="G53" s="399" t="s">
        <v>377</v>
      </c>
      <c r="H53" s="399" t="s">
        <v>26</v>
      </c>
      <c r="I53" s="334"/>
      <c r="J53" s="396"/>
      <c r="K53" s="336"/>
      <c r="V53" s="370"/>
    </row>
    <row r="54" spans="1:23" s="2" customFormat="1" ht="26.25" customHeight="1" x14ac:dyDescent="0.2">
      <c r="A54" s="1097" t="s">
        <v>354</v>
      </c>
      <c r="B54" s="1098"/>
      <c r="C54" s="1099"/>
      <c r="D54" s="400">
        <f>D55+D56</f>
        <v>51801</v>
      </c>
      <c r="E54" s="400">
        <f>E55+E56</f>
        <v>51205</v>
      </c>
      <c r="F54" s="409">
        <f>F55+F56</f>
        <v>51373</v>
      </c>
      <c r="G54" s="412">
        <f>F54-D54</f>
        <v>-428</v>
      </c>
      <c r="H54" s="413">
        <f>F54/D54*100</f>
        <v>99.173761124302615</v>
      </c>
      <c r="I54" s="1"/>
      <c r="J54" s="414"/>
      <c r="K54" s="415"/>
      <c r="L54" s="416"/>
      <c r="M54" s="415"/>
      <c r="S54" s="302"/>
      <c r="T54" s="417"/>
      <c r="U54" s="418"/>
      <c r="V54" s="302"/>
    </row>
    <row r="55" spans="1:23" s="2" customFormat="1" ht="16.5" customHeight="1" x14ac:dyDescent="0.2">
      <c r="A55" s="1100" t="s">
        <v>112</v>
      </c>
      <c r="B55" s="1101"/>
      <c r="C55" s="1102"/>
      <c r="D55" s="401">
        <v>20309</v>
      </c>
      <c r="E55" s="406">
        <v>20004</v>
      </c>
      <c r="F55" s="331">
        <v>20030</v>
      </c>
      <c r="G55" s="419">
        <f>F55-D55</f>
        <v>-279</v>
      </c>
      <c r="H55" s="420">
        <f>F55/D55*100</f>
        <v>98.626224826431624</v>
      </c>
      <c r="I55" s="421"/>
      <c r="J55" s="414"/>
      <c r="K55" s="415"/>
      <c r="L55" s="416"/>
      <c r="M55" s="415"/>
      <c r="S55" s="302"/>
      <c r="T55" s="417"/>
      <c r="U55" s="418"/>
      <c r="V55" s="302"/>
    </row>
    <row r="56" spans="1:23" s="2" customFormat="1" ht="16.5" customHeight="1" x14ac:dyDescent="0.2">
      <c r="A56" s="1100" t="s">
        <v>113</v>
      </c>
      <c r="B56" s="1101"/>
      <c r="C56" s="1102"/>
      <c r="D56" s="401">
        <v>31492</v>
      </c>
      <c r="E56" s="406">
        <v>31201</v>
      </c>
      <c r="F56" s="331">
        <v>31343</v>
      </c>
      <c r="G56" s="419">
        <f>F56-D56</f>
        <v>-149</v>
      </c>
      <c r="H56" s="420">
        <f>F56/D56*100</f>
        <v>99.52686396545154</v>
      </c>
      <c r="I56" s="421"/>
      <c r="J56" s="414"/>
      <c r="K56" s="415"/>
      <c r="L56" s="416"/>
      <c r="M56" s="415"/>
      <c r="S56" s="302"/>
      <c r="T56" s="417"/>
      <c r="U56" s="418"/>
      <c r="V56" s="302"/>
    </row>
    <row r="57" spans="1:23" s="2" customFormat="1" ht="18" customHeight="1" x14ac:dyDescent="0.2">
      <c r="A57" s="1119" t="s">
        <v>174</v>
      </c>
      <c r="B57" s="1120"/>
      <c r="C57" s="1121"/>
      <c r="D57" s="402"/>
      <c r="E57" s="402"/>
      <c r="F57" s="333"/>
      <c r="G57" s="419"/>
      <c r="H57" s="420"/>
      <c r="I57" s="421"/>
      <c r="J57" s="414"/>
      <c r="K57" s="415"/>
      <c r="L57" s="416"/>
      <c r="M57" s="415"/>
      <c r="S57" s="302"/>
      <c r="T57" s="417"/>
      <c r="U57" s="418"/>
      <c r="V57" s="302"/>
    </row>
    <row r="58" spans="1:23" s="2" customFormat="1" ht="19.5" customHeight="1" x14ac:dyDescent="0.2">
      <c r="A58" s="1119" t="s">
        <v>390</v>
      </c>
      <c r="B58" s="1120"/>
      <c r="C58" s="1121"/>
      <c r="D58" s="403">
        <f>D59+D60</f>
        <v>43903</v>
      </c>
      <c r="E58" s="403">
        <f>E59+E60</f>
        <v>43314</v>
      </c>
      <c r="F58" s="410">
        <f>F59+F60</f>
        <v>43407</v>
      </c>
      <c r="G58" s="422">
        <f t="shared" ref="G58:G65" si="6">F58-D58</f>
        <v>-496</v>
      </c>
      <c r="H58" s="423">
        <f t="shared" ref="H58:H65" si="7">F58/D58*100</f>
        <v>98.870236658087151</v>
      </c>
      <c r="I58" s="421"/>
      <c r="J58" s="414"/>
      <c r="K58" s="415"/>
      <c r="L58" s="416"/>
      <c r="M58" s="415"/>
      <c r="S58" s="302"/>
      <c r="T58" s="417"/>
      <c r="U58" s="418"/>
      <c r="V58" s="302"/>
    </row>
    <row r="59" spans="1:23" s="2" customFormat="1" ht="16.5" customHeight="1" x14ac:dyDescent="0.2">
      <c r="A59" s="1100" t="s">
        <v>112</v>
      </c>
      <c r="B59" s="1101"/>
      <c r="C59" s="1102"/>
      <c r="D59" s="401">
        <v>19175</v>
      </c>
      <c r="E59" s="406">
        <v>18775</v>
      </c>
      <c r="F59" s="331">
        <v>18798</v>
      </c>
      <c r="G59" s="419">
        <f t="shared" si="6"/>
        <v>-377</v>
      </c>
      <c r="H59" s="420">
        <f t="shared" si="7"/>
        <v>98.033898305084747</v>
      </c>
      <c r="I59" s="421"/>
      <c r="J59" s="414"/>
      <c r="K59" s="415"/>
      <c r="L59" s="416"/>
      <c r="M59" s="415"/>
      <c r="S59" s="302"/>
      <c r="T59" s="417"/>
      <c r="U59" s="418"/>
      <c r="V59" s="302"/>
    </row>
    <row r="60" spans="1:23" s="2" customFormat="1" ht="16.5" customHeight="1" x14ac:dyDescent="0.2">
      <c r="A60" s="1100" t="s">
        <v>113</v>
      </c>
      <c r="B60" s="1101"/>
      <c r="C60" s="1102"/>
      <c r="D60" s="404">
        <v>24728</v>
      </c>
      <c r="E60" s="406">
        <v>24539</v>
      </c>
      <c r="F60" s="333">
        <v>24609</v>
      </c>
      <c r="G60" s="419">
        <f t="shared" si="6"/>
        <v>-119</v>
      </c>
      <c r="H60" s="420">
        <f t="shared" si="7"/>
        <v>99.518764153995477</v>
      </c>
      <c r="I60" s="421"/>
      <c r="J60" s="414"/>
      <c r="K60" s="415"/>
      <c r="L60" s="416"/>
      <c r="M60" s="415"/>
      <c r="S60" s="302"/>
      <c r="T60" s="417"/>
      <c r="U60" s="418"/>
      <c r="V60" s="302"/>
      <c r="W60" s="302"/>
    </row>
    <row r="61" spans="1:23" s="2" customFormat="1" ht="16.5" customHeight="1" x14ac:dyDescent="0.2">
      <c r="A61" s="1119" t="s">
        <v>485</v>
      </c>
      <c r="B61" s="1120"/>
      <c r="C61" s="1121"/>
      <c r="D61" s="403">
        <f>D62+D63</f>
        <v>1853</v>
      </c>
      <c r="E61" s="403">
        <f>E62+E63</f>
        <v>1863</v>
      </c>
      <c r="F61" s="410">
        <f>F62+F63</f>
        <v>1864</v>
      </c>
      <c r="G61" s="424">
        <f t="shared" si="6"/>
        <v>11</v>
      </c>
      <c r="H61" s="425">
        <f t="shared" si="7"/>
        <v>100.59363194819213</v>
      </c>
      <c r="I61" s="421"/>
      <c r="J61" s="414"/>
      <c r="K61" s="415"/>
      <c r="L61" s="416"/>
      <c r="M61" s="415"/>
      <c r="S61" s="302"/>
      <c r="T61" s="417"/>
      <c r="U61" s="418"/>
      <c r="V61" s="418"/>
    </row>
    <row r="62" spans="1:23" s="2" customFormat="1" ht="16.5" customHeight="1" x14ac:dyDescent="0.2">
      <c r="A62" s="1100" t="s">
        <v>112</v>
      </c>
      <c r="B62" s="1101"/>
      <c r="C62" s="1102"/>
      <c r="D62" s="405">
        <v>697</v>
      </c>
      <c r="E62" s="407">
        <v>737</v>
      </c>
      <c r="F62" s="333">
        <v>734</v>
      </c>
      <c r="G62" s="426">
        <f t="shared" si="6"/>
        <v>37</v>
      </c>
      <c r="H62" s="427">
        <f t="shared" si="7"/>
        <v>105.30846484935437</v>
      </c>
      <c r="I62" s="421"/>
      <c r="J62" s="414"/>
      <c r="K62" s="415"/>
      <c r="L62" s="416"/>
      <c r="M62" s="415"/>
      <c r="S62" s="302"/>
      <c r="T62" s="417"/>
      <c r="U62" s="418"/>
      <c r="V62" s="418"/>
    </row>
    <row r="63" spans="1:23" s="2" customFormat="1" ht="16.5" customHeight="1" x14ac:dyDescent="0.2">
      <c r="A63" s="1100" t="s">
        <v>113</v>
      </c>
      <c r="B63" s="1101"/>
      <c r="C63" s="1102"/>
      <c r="D63" s="405">
        <v>1156</v>
      </c>
      <c r="E63" s="406">
        <v>1126</v>
      </c>
      <c r="F63" s="333">
        <v>1130</v>
      </c>
      <c r="G63" s="426">
        <f t="shared" si="6"/>
        <v>-26</v>
      </c>
      <c r="H63" s="427">
        <f t="shared" si="7"/>
        <v>97.750865051903119</v>
      </c>
      <c r="I63" s="421"/>
      <c r="J63" s="414"/>
      <c r="K63" s="415"/>
      <c r="L63" s="416"/>
      <c r="M63" s="415"/>
      <c r="S63" s="302"/>
      <c r="T63" s="417"/>
      <c r="U63" s="418"/>
      <c r="V63" s="418"/>
      <c r="W63" s="302"/>
    </row>
    <row r="64" spans="1:23" s="2" customFormat="1" ht="54.75" customHeight="1" x14ac:dyDescent="0.2">
      <c r="A64" s="1119" t="s">
        <v>609</v>
      </c>
      <c r="B64" s="1120"/>
      <c r="C64" s="1121"/>
      <c r="D64" s="380">
        <v>4591</v>
      </c>
      <c r="E64" s="403">
        <v>4564</v>
      </c>
      <c r="F64" s="410">
        <v>4520</v>
      </c>
      <c r="G64" s="424">
        <f t="shared" si="6"/>
        <v>-71</v>
      </c>
      <c r="H64" s="428">
        <f t="shared" si="7"/>
        <v>98.453495970376821</v>
      </c>
      <c r="I64" s="421"/>
      <c r="J64" s="414"/>
      <c r="K64" s="415"/>
      <c r="L64" s="416"/>
      <c r="M64" s="415"/>
      <c r="S64" s="302"/>
      <c r="T64" s="417"/>
      <c r="U64" s="418"/>
      <c r="V64" s="418"/>
    </row>
    <row r="65" spans="1:22" s="2" customFormat="1" ht="21" customHeight="1" thickBot="1" x14ac:dyDescent="0.25">
      <c r="A65" s="1124" t="s">
        <v>618</v>
      </c>
      <c r="B65" s="1125"/>
      <c r="C65" s="1126"/>
      <c r="D65" s="293">
        <v>1454</v>
      </c>
      <c r="E65" s="408">
        <v>1464</v>
      </c>
      <c r="F65" s="411">
        <v>1499</v>
      </c>
      <c r="G65" s="424">
        <f t="shared" si="6"/>
        <v>45</v>
      </c>
      <c r="H65" s="428">
        <f t="shared" si="7"/>
        <v>103.0949105914718</v>
      </c>
      <c r="I65" s="421"/>
      <c r="J65" s="414"/>
      <c r="K65" s="415"/>
      <c r="L65" s="416"/>
      <c r="M65" s="415"/>
      <c r="S65" s="302"/>
      <c r="T65" s="417"/>
      <c r="U65" s="418"/>
      <c r="V65" s="418"/>
    </row>
    <row r="66" spans="1:22" s="1" customFormat="1" ht="16.5" customHeight="1" x14ac:dyDescent="0.2">
      <c r="A66" s="1122" t="s">
        <v>564</v>
      </c>
      <c r="B66" s="1122"/>
      <c r="C66" s="1122"/>
      <c r="D66" s="1122"/>
      <c r="E66" s="1122"/>
      <c r="F66" s="1122"/>
      <c r="G66" s="1122"/>
      <c r="H66" s="1122"/>
      <c r="J66" s="2"/>
      <c r="K66" s="2"/>
      <c r="L66" s="2"/>
      <c r="M66" s="2"/>
      <c r="N66" s="2"/>
      <c r="O66" s="2"/>
      <c r="P66" s="2"/>
      <c r="Q66" s="2"/>
      <c r="R66" s="2"/>
      <c r="S66" s="2"/>
    </row>
    <row r="67" spans="1:22" s="1" customFormat="1" ht="15.75" customHeight="1" x14ac:dyDescent="0.2">
      <c r="A67" s="1123"/>
      <c r="B67" s="1123"/>
      <c r="C67" s="1123"/>
      <c r="D67" s="1123"/>
      <c r="E67" s="1123"/>
      <c r="F67" s="1123"/>
      <c r="G67" s="1123"/>
      <c r="H67" s="1123"/>
      <c r="J67" s="2"/>
      <c r="K67" s="2"/>
      <c r="L67" s="2"/>
      <c r="M67" s="2"/>
      <c r="N67" s="2"/>
      <c r="O67" s="2"/>
      <c r="P67" s="2"/>
      <c r="Q67" s="2"/>
      <c r="R67" s="2"/>
      <c r="S67" s="2"/>
    </row>
    <row r="68" spans="1:22" s="2" customFormat="1" x14ac:dyDescent="0.2">
      <c r="H68" s="290"/>
      <c r="I68" s="1"/>
    </row>
    <row r="69" spans="1:22" s="2" customFormat="1" x14ac:dyDescent="0.2">
      <c r="H69" s="290"/>
      <c r="I69" s="1"/>
    </row>
    <row r="70" spans="1:22" s="2" customFormat="1" x14ac:dyDescent="0.2">
      <c r="H70" s="290"/>
      <c r="I70" s="1"/>
    </row>
    <row r="71" spans="1:22" s="2" customFormat="1" x14ac:dyDescent="0.2">
      <c r="H71" s="290"/>
      <c r="I71" s="1"/>
    </row>
    <row r="72" spans="1:22" s="2" customFormat="1" x14ac:dyDescent="0.2">
      <c r="H72" s="290"/>
      <c r="I72" s="1"/>
    </row>
    <row r="73" spans="1:22" s="250" customFormat="1" x14ac:dyDescent="0.2">
      <c r="A73" s="15"/>
      <c r="B73" s="281"/>
      <c r="C73" s="281"/>
      <c r="D73" s="281"/>
      <c r="E73" s="281"/>
      <c r="F73" s="281"/>
      <c r="G73" s="281"/>
      <c r="H73" s="282"/>
      <c r="J73" s="15"/>
      <c r="K73" s="15"/>
      <c r="L73" s="15"/>
      <c r="M73" s="15"/>
      <c r="N73" s="15"/>
      <c r="O73" s="15"/>
      <c r="P73" s="15"/>
      <c r="Q73" s="15"/>
      <c r="R73" s="15"/>
      <c r="S73" s="15"/>
    </row>
  </sheetData>
  <mergeCells count="70">
    <mergeCell ref="A59:C59"/>
    <mergeCell ref="A56:C56"/>
    <mergeCell ref="A57:C57"/>
    <mergeCell ref="A66:H67"/>
    <mergeCell ref="A64:C64"/>
    <mergeCell ref="A65:C65"/>
    <mergeCell ref="A62:C62"/>
    <mergeCell ref="A63:C63"/>
    <mergeCell ref="A60:C60"/>
    <mergeCell ref="A61:C61"/>
    <mergeCell ref="A58:C58"/>
    <mergeCell ref="A45:B45"/>
    <mergeCell ref="A36:C37"/>
    <mergeCell ref="A54:C54"/>
    <mergeCell ref="A55:C55"/>
    <mergeCell ref="A46:B46"/>
    <mergeCell ref="A47:B47"/>
    <mergeCell ref="A48:G48"/>
    <mergeCell ref="A50:G50"/>
    <mergeCell ref="F52:F53"/>
    <mergeCell ref="G52:H52"/>
    <mergeCell ref="E52:E53"/>
    <mergeCell ref="D52:D53"/>
    <mergeCell ref="A40:C40"/>
    <mergeCell ref="A41:C41"/>
    <mergeCell ref="A42:C42"/>
    <mergeCell ref="A43:C43"/>
    <mergeCell ref="A27:C27"/>
    <mergeCell ref="A44:C44"/>
    <mergeCell ref="I31:O31"/>
    <mergeCell ref="A34:G34"/>
    <mergeCell ref="E36:E37"/>
    <mergeCell ref="D36:D37"/>
    <mergeCell ref="F36:F37"/>
    <mergeCell ref="G36:H36"/>
    <mergeCell ref="A38:C38"/>
    <mergeCell ref="A39:C39"/>
    <mergeCell ref="A28:H28"/>
    <mergeCell ref="A29:G29"/>
    <mergeCell ref="A30:G30"/>
    <mergeCell ref="A31:H31"/>
    <mergeCell ref="A32:H32"/>
    <mergeCell ref="A19:C19"/>
    <mergeCell ref="A20:C20"/>
    <mergeCell ref="A21:C21"/>
    <mergeCell ref="A25:C25"/>
    <mergeCell ref="A26:C26"/>
    <mergeCell ref="A22:C22"/>
    <mergeCell ref="A23:C23"/>
    <mergeCell ref="A24:C24"/>
    <mergeCell ref="A14:C14"/>
    <mergeCell ref="A15:C15"/>
    <mergeCell ref="A16:C16"/>
    <mergeCell ref="A17:C17"/>
    <mergeCell ref="A18:C18"/>
    <mergeCell ref="A1:H1"/>
    <mergeCell ref="F4:F5"/>
    <mergeCell ref="G4:H4"/>
    <mergeCell ref="E4:E5"/>
    <mergeCell ref="G2:H2"/>
    <mergeCell ref="D4:D5"/>
    <mergeCell ref="A4:C5"/>
    <mergeCell ref="A6:C6"/>
    <mergeCell ref="A8:C8"/>
    <mergeCell ref="A9:C9"/>
    <mergeCell ref="A12:C12"/>
    <mergeCell ref="A13:C13"/>
    <mergeCell ref="B10:C10"/>
    <mergeCell ref="A11:C11"/>
    <mergeCell ref="A7:C7"/>
  </mergeCells>
  <printOptions horizontalCentered="1"/>
  <pageMargins left="0.70866141732283472" right="0.43307086614173229" top="0.23622047244094491" bottom="0.27559055118110237" header="0.15748031496062992" footer="0.15748031496062992"/>
  <pageSetup paperSize="9" scale="54" orientation="portrait" blackAndWhite="1" r:id="rId1"/>
  <headerFooter alignWithMargins="0">
    <oddFooter>&amp;C2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00B050"/>
    <pageSetUpPr fitToPage="1"/>
  </sheetPr>
  <dimension ref="A1:R84"/>
  <sheetViews>
    <sheetView view="pageBreakPreview" zoomScale="70" zoomScaleNormal="71" zoomScaleSheetLayoutView="70" workbookViewId="0">
      <selection activeCell="L23" sqref="L23"/>
    </sheetView>
  </sheetViews>
  <sheetFormatPr defaultColWidth="9.140625" defaultRowHeight="12.75" x14ac:dyDescent="0.2"/>
  <cols>
    <col min="1" max="1" width="47.85546875" style="15" customWidth="1"/>
    <col min="2" max="2" width="16.140625" style="15" customWidth="1"/>
    <col min="3" max="4" width="18" style="15" customWidth="1"/>
    <col min="5" max="5" width="18.140625" style="15" customWidth="1"/>
    <col min="6" max="6" width="26.85546875" style="15" customWidth="1"/>
    <col min="7" max="7" width="26.28515625" style="15" customWidth="1"/>
    <col min="8" max="8" width="19.7109375" style="15" customWidth="1"/>
    <col min="9" max="16384" width="9.140625" style="15"/>
  </cols>
  <sheetData>
    <row r="1" spans="1:13" s="2" customFormat="1" ht="24.75" customHeight="1" x14ac:dyDescent="0.3">
      <c r="A1" s="1127" t="s">
        <v>33</v>
      </c>
      <c r="B1" s="1127"/>
      <c r="C1" s="1127"/>
      <c r="D1" s="1127"/>
      <c r="E1" s="1127"/>
      <c r="F1" s="1127"/>
      <c r="G1" s="1127"/>
      <c r="H1" s="1127"/>
    </row>
    <row r="2" spans="1:13" s="2" customFormat="1" ht="15.75" customHeight="1" thickBot="1" x14ac:dyDescent="0.25">
      <c r="A2" s="439"/>
      <c r="B2" s="439"/>
      <c r="C2" s="439"/>
      <c r="D2" s="439"/>
      <c r="E2" s="439"/>
      <c r="F2" s="439"/>
      <c r="H2" s="440"/>
    </row>
    <row r="3" spans="1:13" s="2" customFormat="1" ht="60.75" customHeight="1" thickBot="1" x14ac:dyDescent="0.25">
      <c r="A3" s="1128" t="s">
        <v>53</v>
      </c>
      <c r="B3" s="1130" t="s">
        <v>231</v>
      </c>
      <c r="C3" s="1132" t="s">
        <v>819</v>
      </c>
      <c r="D3" s="1133"/>
      <c r="E3" s="1133"/>
      <c r="F3" s="1134"/>
      <c r="G3" s="289" t="s">
        <v>899</v>
      </c>
      <c r="H3" s="320" t="s">
        <v>52</v>
      </c>
      <c r="M3" s="441"/>
    </row>
    <row r="4" spans="1:13" s="2" customFormat="1" ht="59.25" customHeight="1" thickBot="1" x14ac:dyDescent="0.25">
      <c r="A4" s="1129"/>
      <c r="B4" s="1131"/>
      <c r="C4" s="320" t="s">
        <v>884</v>
      </c>
      <c r="D4" s="433" t="s">
        <v>784</v>
      </c>
      <c r="E4" s="433" t="s">
        <v>885</v>
      </c>
      <c r="F4" s="320" t="s">
        <v>901</v>
      </c>
      <c r="G4" s="289" t="s">
        <v>851</v>
      </c>
      <c r="H4" s="289" t="s">
        <v>885</v>
      </c>
      <c r="I4" s="290"/>
      <c r="K4" s="302"/>
      <c r="M4" s="442"/>
    </row>
    <row r="5" spans="1:13" s="2" customFormat="1" ht="36.75" customHeight="1" x14ac:dyDescent="0.2">
      <c r="A5" s="443" t="s">
        <v>96</v>
      </c>
      <c r="B5" s="444" t="s">
        <v>25</v>
      </c>
      <c r="C5" s="429">
        <v>929</v>
      </c>
      <c r="D5" s="429">
        <v>686</v>
      </c>
      <c r="E5" s="429">
        <v>404</v>
      </c>
      <c r="F5" s="429">
        <f>E5-C5</f>
        <v>-525</v>
      </c>
      <c r="G5" s="429">
        <v>127</v>
      </c>
      <c r="H5" s="429">
        <v>15100</v>
      </c>
      <c r="I5" s="301"/>
      <c r="J5" s="445"/>
      <c r="K5" s="302"/>
      <c r="L5" s="446"/>
      <c r="M5" s="442"/>
    </row>
    <row r="6" spans="1:13" s="2" customFormat="1" ht="20.25" customHeight="1" thickBot="1" x14ac:dyDescent="0.25">
      <c r="A6" s="447" t="s">
        <v>28</v>
      </c>
      <c r="B6" s="448" t="s">
        <v>25</v>
      </c>
      <c r="C6" s="434">
        <v>566</v>
      </c>
      <c r="D6" s="434">
        <v>373</v>
      </c>
      <c r="E6" s="434">
        <v>277</v>
      </c>
      <c r="F6" s="430">
        <f t="shared" ref="F6:F9" si="0">E6-C6</f>
        <v>-289</v>
      </c>
      <c r="G6" s="430">
        <v>95</v>
      </c>
      <c r="H6" s="434">
        <v>11900</v>
      </c>
      <c r="I6" s="301"/>
      <c r="J6" s="445"/>
      <c r="K6" s="302"/>
      <c r="L6" s="446"/>
      <c r="M6" s="442"/>
    </row>
    <row r="7" spans="1:13" s="2" customFormat="1" ht="35.25" customHeight="1" thickBot="1" x14ac:dyDescent="0.25">
      <c r="A7" s="449" t="s">
        <v>32</v>
      </c>
      <c r="B7" s="450" t="s">
        <v>26</v>
      </c>
      <c r="C7" s="431">
        <v>0.5</v>
      </c>
      <c r="D7" s="431">
        <v>0.3</v>
      </c>
      <c r="E7" s="431">
        <v>0.2</v>
      </c>
      <c r="F7" s="436">
        <f t="shared" si="0"/>
        <v>-0.3</v>
      </c>
      <c r="G7" s="431">
        <v>0.7</v>
      </c>
      <c r="H7" s="437">
        <v>0.8</v>
      </c>
      <c r="I7" s="451"/>
      <c r="J7" s="445"/>
      <c r="K7" s="302"/>
      <c r="L7" s="446"/>
      <c r="M7" s="442"/>
    </row>
    <row r="8" spans="1:13" s="2" customFormat="1" ht="54.75" customHeight="1" thickBot="1" x14ac:dyDescent="0.25">
      <c r="A8" s="452" t="s">
        <v>297</v>
      </c>
      <c r="B8" s="450" t="s">
        <v>265</v>
      </c>
      <c r="C8" s="435">
        <v>5013</v>
      </c>
      <c r="D8" s="435">
        <v>7123</v>
      </c>
      <c r="E8" s="435">
        <v>8055</v>
      </c>
      <c r="F8" s="429">
        <f t="shared" si="0"/>
        <v>3042</v>
      </c>
      <c r="G8" s="432" t="s">
        <v>68</v>
      </c>
      <c r="H8" s="299">
        <v>69600</v>
      </c>
      <c r="I8" s="301"/>
      <c r="J8" s="445"/>
      <c r="K8" s="302"/>
      <c r="L8" s="446"/>
      <c r="M8" s="442"/>
    </row>
    <row r="9" spans="1:13" s="2" customFormat="1" ht="43.5" customHeight="1" thickBot="1" x14ac:dyDescent="0.25">
      <c r="A9" s="297" t="s">
        <v>40</v>
      </c>
      <c r="B9" s="450" t="s">
        <v>25</v>
      </c>
      <c r="C9" s="1009">
        <v>0.2</v>
      </c>
      <c r="D9" s="1009">
        <v>0.1</v>
      </c>
      <c r="E9" s="1009">
        <v>0.05</v>
      </c>
      <c r="F9" s="1010">
        <f t="shared" si="0"/>
        <v>-0.15000000000000002</v>
      </c>
      <c r="G9" s="1009">
        <v>0.3</v>
      </c>
      <c r="H9" s="1011">
        <f>21.7/100</f>
        <v>0.217</v>
      </c>
      <c r="I9" s="453"/>
      <c r="J9" s="445"/>
      <c r="K9" s="302"/>
      <c r="L9" s="446"/>
    </row>
    <row r="10" spans="1:13" s="2" customFormat="1" ht="33.75" hidden="1" thickBot="1" x14ac:dyDescent="0.25">
      <c r="A10" s="454" t="s">
        <v>98</v>
      </c>
      <c r="B10" s="455"/>
      <c r="C10" s="456"/>
      <c r="D10" s="456"/>
      <c r="E10" s="456"/>
      <c r="F10" s="457"/>
      <c r="G10" s="458"/>
      <c r="H10" s="459"/>
      <c r="I10" s="290"/>
      <c r="J10" s="460"/>
      <c r="L10" s="446"/>
    </row>
    <row r="11" spans="1:13" s="2" customFormat="1" ht="16.5" hidden="1" customHeight="1" x14ac:dyDescent="0.2">
      <c r="A11" s="461" t="s">
        <v>99</v>
      </c>
      <c r="B11" s="462" t="s">
        <v>26</v>
      </c>
      <c r="C11" s="453"/>
      <c r="D11" s="453"/>
      <c r="E11" s="453">
        <v>29.4</v>
      </c>
      <c r="F11" s="463" t="e">
        <f>E11-#REF!</f>
        <v>#REF!</v>
      </c>
      <c r="G11" s="464"/>
      <c r="H11" s="465"/>
      <c r="I11" s="290"/>
      <c r="J11" s="460"/>
      <c r="L11" s="446"/>
    </row>
    <row r="12" spans="1:13" s="2" customFormat="1" ht="16.5" hidden="1" customHeight="1" x14ac:dyDescent="0.2">
      <c r="A12" s="461" t="s">
        <v>100</v>
      </c>
      <c r="B12" s="462" t="s">
        <v>26</v>
      </c>
      <c r="C12" s="453"/>
      <c r="D12" s="453"/>
      <c r="E12" s="453">
        <v>64.7</v>
      </c>
      <c r="F12" s="463" t="e">
        <f>E12-#REF!</f>
        <v>#REF!</v>
      </c>
      <c r="G12" s="464"/>
      <c r="H12" s="465"/>
      <c r="I12" s="290"/>
      <c r="J12" s="460"/>
      <c r="L12" s="446"/>
    </row>
    <row r="13" spans="1:13" s="2" customFormat="1" ht="17.25" hidden="1" thickBot="1" x14ac:dyDescent="0.25">
      <c r="A13" s="466" t="s">
        <v>101</v>
      </c>
      <c r="B13" s="467" t="s">
        <v>26</v>
      </c>
      <c r="C13" s="468"/>
      <c r="D13" s="468"/>
      <c r="E13" s="468">
        <v>5.9</v>
      </c>
      <c r="F13" s="438" t="e">
        <f>E13-#REF!</f>
        <v>#REF!</v>
      </c>
      <c r="G13" s="469"/>
      <c r="H13" s="470"/>
      <c r="I13" s="290"/>
      <c r="J13" s="460"/>
      <c r="L13" s="446"/>
    </row>
    <row r="14" spans="1:13" s="2" customFormat="1" ht="18" customHeight="1" x14ac:dyDescent="0.2">
      <c r="A14" s="1135" t="s">
        <v>900</v>
      </c>
      <c r="B14" s="1135"/>
      <c r="C14" s="1135"/>
      <c r="D14" s="1135"/>
      <c r="E14" s="1135"/>
      <c r="F14" s="1135"/>
      <c r="G14" s="1135"/>
      <c r="H14" s="1135"/>
      <c r="I14" s="290"/>
      <c r="J14" s="290"/>
    </row>
    <row r="15" spans="1:13" s="2" customFormat="1" ht="15.75" x14ac:dyDescent="0.2">
      <c r="A15" s="1034"/>
      <c r="B15" s="1034"/>
      <c r="C15" s="1034"/>
      <c r="D15" s="1034"/>
      <c r="E15" s="1034"/>
      <c r="F15" s="1034"/>
      <c r="G15" s="1034"/>
      <c r="H15" s="1034"/>
    </row>
    <row r="16" spans="1:13" s="290" customFormat="1" ht="40.5" customHeight="1" x14ac:dyDescent="0.2">
      <c r="A16" s="471"/>
      <c r="B16" s="472"/>
      <c r="C16" s="472"/>
      <c r="D16" s="472"/>
      <c r="E16" s="472"/>
      <c r="F16" s="472"/>
      <c r="G16" s="472"/>
      <c r="H16" s="472"/>
      <c r="I16" s="472"/>
    </row>
    <row r="17" spans="1:18" s="290" customFormat="1" ht="19.5" customHeight="1" x14ac:dyDescent="0.25">
      <c r="A17" s="473"/>
      <c r="B17" s="474"/>
      <c r="C17" s="445"/>
      <c r="D17" s="445"/>
      <c r="E17" s="475"/>
      <c r="I17" s="476"/>
      <c r="J17" s="476"/>
      <c r="K17" s="476"/>
      <c r="L17" s="476"/>
      <c r="M17" s="476"/>
      <c r="N17" s="476"/>
    </row>
    <row r="18" spans="1:18" s="290" customFormat="1" ht="19.5" customHeight="1" x14ac:dyDescent="0.25">
      <c r="A18" s="473"/>
      <c r="B18" s="474"/>
      <c r="C18" s="445"/>
      <c r="D18" s="445"/>
      <c r="E18" s="475"/>
      <c r="I18" s="476"/>
      <c r="J18" s="476"/>
      <c r="K18" s="476"/>
      <c r="L18" s="476"/>
      <c r="M18" s="476"/>
      <c r="N18" s="476"/>
    </row>
    <row r="19" spans="1:18" s="290" customFormat="1" ht="21.75" customHeight="1" x14ac:dyDescent="0.25">
      <c r="A19" s="473"/>
      <c r="B19" s="474"/>
      <c r="C19" s="445"/>
      <c r="D19" s="445"/>
      <c r="E19" s="475"/>
      <c r="I19" s="476"/>
      <c r="J19" s="476"/>
      <c r="K19" s="476"/>
      <c r="L19" s="476"/>
      <c r="M19" s="476"/>
      <c r="N19" s="476"/>
    </row>
    <row r="20" spans="1:18" s="290" customFormat="1" ht="19.5" customHeight="1" x14ac:dyDescent="0.25">
      <c r="A20" s="473"/>
      <c r="B20" s="474"/>
      <c r="C20" s="445"/>
      <c r="D20" s="445"/>
      <c r="E20" s="475"/>
      <c r="I20" s="476"/>
      <c r="J20" s="476"/>
      <c r="K20" s="476"/>
      <c r="L20" s="476"/>
      <c r="M20" s="476"/>
      <c r="N20" s="476"/>
    </row>
    <row r="21" spans="1:18" s="290" customFormat="1" ht="19.5" customHeight="1" x14ac:dyDescent="0.25">
      <c r="A21" s="473"/>
      <c r="B21" s="474"/>
      <c r="C21" s="445"/>
      <c r="D21" s="445"/>
      <c r="E21" s="475"/>
      <c r="I21" s="476"/>
      <c r="J21" s="476"/>
      <c r="K21" s="476"/>
      <c r="L21" s="476"/>
      <c r="M21" s="476"/>
      <c r="N21" s="476"/>
    </row>
    <row r="22" spans="1:18" s="290" customFormat="1" ht="19.5" customHeight="1" x14ac:dyDescent="0.25">
      <c r="A22" s="473"/>
      <c r="B22" s="474"/>
      <c r="C22" s="445"/>
      <c r="D22" s="445"/>
      <c r="E22" s="475"/>
      <c r="I22" s="476"/>
      <c r="J22" s="476"/>
      <c r="K22" s="476"/>
      <c r="L22" s="476"/>
      <c r="M22" s="476"/>
      <c r="N22" s="476"/>
    </row>
    <row r="23" spans="1:18" s="290" customFormat="1" ht="19.5" customHeight="1" x14ac:dyDescent="0.25">
      <c r="A23" s="473"/>
      <c r="B23" s="474"/>
      <c r="C23" s="445"/>
      <c r="D23" s="445"/>
      <c r="E23" s="475"/>
      <c r="I23" s="476"/>
      <c r="J23" s="476"/>
      <c r="K23" s="476"/>
      <c r="L23" s="476"/>
      <c r="M23" s="476"/>
      <c r="N23" s="476"/>
      <c r="P23" s="477"/>
      <c r="Q23" s="478"/>
      <c r="R23" s="478"/>
    </row>
    <row r="24" spans="1:18" s="290" customFormat="1" ht="17.25" customHeight="1" x14ac:dyDescent="0.25">
      <c r="A24" s="473"/>
      <c r="B24" s="474"/>
      <c r="C24" s="445"/>
      <c r="D24" s="445"/>
      <c r="E24" s="475"/>
      <c r="I24" s="476"/>
      <c r="J24" s="476"/>
      <c r="K24" s="476"/>
      <c r="L24" s="476"/>
      <c r="M24" s="476"/>
      <c r="N24" s="476"/>
      <c r="P24" s="477"/>
      <c r="Q24" s="478"/>
      <c r="R24" s="478"/>
    </row>
    <row r="25" spans="1:18" s="2" customFormat="1" ht="15.75" customHeight="1" x14ac:dyDescent="0.25">
      <c r="I25" s="476"/>
      <c r="J25" s="476"/>
      <c r="K25" s="476"/>
      <c r="L25" s="476"/>
      <c r="M25" s="476"/>
      <c r="N25" s="476"/>
      <c r="O25" s="290"/>
      <c r="P25" s="477"/>
      <c r="Q25" s="478"/>
      <c r="R25" s="478"/>
    </row>
    <row r="26" spans="1:18" s="2" customFormat="1" ht="15.75" customHeight="1" x14ac:dyDescent="0.25">
      <c r="I26" s="476"/>
      <c r="J26" s="476"/>
      <c r="K26" s="476"/>
      <c r="L26" s="476"/>
      <c r="M26" s="476"/>
      <c r="N26" s="476"/>
      <c r="O26" s="290"/>
      <c r="P26" s="477"/>
      <c r="Q26" s="478"/>
      <c r="R26" s="478"/>
    </row>
    <row r="27" spans="1:18" s="2" customFormat="1" ht="15.75" customHeight="1" x14ac:dyDescent="0.25">
      <c r="I27" s="476"/>
      <c r="J27" s="476"/>
      <c r="K27" s="476"/>
      <c r="L27" s="476"/>
      <c r="M27" s="476"/>
      <c r="N27" s="476"/>
      <c r="O27" s="290"/>
      <c r="P27" s="477"/>
      <c r="Q27" s="478"/>
      <c r="R27" s="478"/>
    </row>
    <row r="28" spans="1:18" s="2" customFormat="1" x14ac:dyDescent="0.2">
      <c r="I28" s="479"/>
      <c r="J28" s="479"/>
      <c r="K28" s="479"/>
      <c r="L28" s="479"/>
      <c r="M28" s="479"/>
      <c r="N28" s="479"/>
      <c r="O28" s="290"/>
      <c r="P28" s="290"/>
      <c r="Q28" s="290"/>
      <c r="R28" s="290"/>
    </row>
    <row r="29" spans="1:18" s="2" customFormat="1" x14ac:dyDescent="0.2">
      <c r="I29" s="479"/>
      <c r="J29" s="479"/>
      <c r="K29" s="479"/>
      <c r="L29" s="479"/>
      <c r="M29" s="479"/>
      <c r="N29" s="479"/>
      <c r="O29" s="290"/>
      <c r="P29" s="290"/>
      <c r="Q29" s="290"/>
      <c r="R29" s="290"/>
    </row>
    <row r="30" spans="1:18" s="2" customFormat="1" ht="25.5" customHeight="1" x14ac:dyDescent="0.2">
      <c r="I30" s="479"/>
      <c r="J30" s="479"/>
      <c r="K30" s="479"/>
      <c r="L30" s="479"/>
      <c r="M30" s="479"/>
      <c r="N30" s="479"/>
      <c r="O30" s="290"/>
      <c r="P30" s="290"/>
      <c r="Q30" s="290"/>
      <c r="R30" s="290"/>
    </row>
    <row r="31" spans="1:18" s="2" customFormat="1" x14ac:dyDescent="0.2">
      <c r="A31" s="2" t="s">
        <v>833</v>
      </c>
      <c r="I31" s="479"/>
      <c r="J31" s="479"/>
      <c r="K31" s="479"/>
      <c r="L31" s="479"/>
      <c r="M31" s="479"/>
      <c r="N31" s="479"/>
      <c r="O31" s="290"/>
      <c r="P31" s="290"/>
      <c r="Q31" s="290"/>
      <c r="R31" s="290"/>
    </row>
    <row r="32" spans="1:18" s="2" customFormat="1" x14ac:dyDescent="0.2">
      <c r="I32" s="479"/>
      <c r="J32" s="479"/>
      <c r="K32" s="479"/>
      <c r="L32" s="479"/>
      <c r="M32" s="479"/>
      <c r="N32" s="479"/>
      <c r="O32" s="290"/>
      <c r="P32" s="290"/>
      <c r="Q32" s="290"/>
      <c r="R32" s="290"/>
    </row>
    <row r="33" spans="9:18" s="2" customFormat="1" ht="12.75" customHeight="1" x14ac:dyDescent="0.2">
      <c r="I33" s="476"/>
      <c r="J33" s="476"/>
      <c r="K33" s="476"/>
      <c r="L33" s="476"/>
      <c r="M33" s="476"/>
      <c r="N33" s="476"/>
      <c r="O33" s="290"/>
      <c r="P33" s="290"/>
      <c r="Q33" s="290"/>
      <c r="R33" s="290"/>
    </row>
    <row r="34" spans="9:18" s="2" customFormat="1" ht="12.75" customHeight="1" x14ac:dyDescent="0.2">
      <c r="I34" s="476"/>
      <c r="J34" s="476"/>
      <c r="K34" s="476"/>
      <c r="L34" s="476"/>
      <c r="M34" s="476"/>
      <c r="N34" s="476"/>
      <c r="O34" s="290"/>
      <c r="P34" s="290"/>
      <c r="Q34" s="290"/>
      <c r="R34" s="290"/>
    </row>
    <row r="35" spans="9:18" s="2" customFormat="1" ht="12.75" customHeight="1" x14ac:dyDescent="0.2">
      <c r="I35" s="476"/>
      <c r="J35" s="476"/>
      <c r="K35" s="476"/>
      <c r="L35" s="476"/>
      <c r="M35" s="476"/>
      <c r="N35" s="476"/>
      <c r="O35" s="290"/>
      <c r="P35" s="290"/>
      <c r="Q35" s="290"/>
      <c r="R35" s="290"/>
    </row>
    <row r="36" spans="9:18" s="2" customFormat="1" ht="12.75" customHeight="1" x14ac:dyDescent="0.2">
      <c r="I36" s="476"/>
      <c r="J36" s="476"/>
      <c r="K36" s="476"/>
      <c r="L36" s="476"/>
      <c r="M36" s="476"/>
      <c r="N36" s="476"/>
      <c r="O36" s="290"/>
      <c r="P36" s="290"/>
      <c r="Q36" s="290"/>
      <c r="R36" s="290"/>
    </row>
    <row r="37" spans="9:18" s="2" customFormat="1" ht="12.75" customHeight="1" x14ac:dyDescent="0.2">
      <c r="I37" s="476"/>
      <c r="J37" s="476"/>
      <c r="K37" s="476"/>
      <c r="L37" s="476"/>
      <c r="M37" s="476"/>
      <c r="N37" s="476"/>
      <c r="O37" s="290"/>
      <c r="P37" s="290"/>
      <c r="Q37" s="290"/>
      <c r="R37" s="290"/>
    </row>
    <row r="38" spans="9:18" s="2" customFormat="1" ht="12.75" customHeight="1" x14ac:dyDescent="0.2">
      <c r="I38" s="476"/>
      <c r="J38" s="476"/>
      <c r="K38" s="476"/>
      <c r="L38" s="476"/>
      <c r="M38" s="476"/>
      <c r="N38" s="476"/>
      <c r="O38" s="290"/>
      <c r="P38" s="290"/>
      <c r="Q38" s="290"/>
      <c r="R38" s="290"/>
    </row>
    <row r="39" spans="9:18" s="2" customFormat="1" ht="12.75" customHeight="1" x14ac:dyDescent="0.2">
      <c r="I39" s="476"/>
      <c r="J39" s="476"/>
      <c r="K39" s="476"/>
      <c r="L39" s="476"/>
      <c r="M39" s="476"/>
      <c r="N39" s="476"/>
      <c r="O39" s="290"/>
      <c r="P39" s="290"/>
      <c r="Q39" s="290"/>
      <c r="R39" s="290"/>
    </row>
    <row r="40" spans="9:18" s="2" customFormat="1" ht="12.75" customHeight="1" x14ac:dyDescent="0.2">
      <c r="I40" s="476"/>
      <c r="J40" s="476"/>
      <c r="K40" s="476"/>
      <c r="L40" s="476"/>
      <c r="M40" s="476"/>
      <c r="N40" s="476"/>
      <c r="O40" s="290"/>
      <c r="P40" s="290"/>
      <c r="Q40" s="290"/>
      <c r="R40" s="290"/>
    </row>
    <row r="41" spans="9:18" s="2" customFormat="1" ht="12.75" customHeight="1" x14ac:dyDescent="0.2">
      <c r="I41" s="476"/>
      <c r="J41" s="476"/>
      <c r="K41" s="476"/>
      <c r="L41" s="476"/>
      <c r="M41" s="476"/>
      <c r="N41" s="476"/>
      <c r="O41" s="290"/>
      <c r="P41" s="290"/>
      <c r="Q41" s="290"/>
      <c r="R41" s="290"/>
    </row>
    <row r="42" spans="9:18" s="2" customFormat="1" ht="12.75" customHeight="1" x14ac:dyDescent="0.2">
      <c r="I42" s="476"/>
      <c r="J42" s="476"/>
      <c r="K42" s="476"/>
      <c r="L42" s="476"/>
      <c r="M42" s="476"/>
      <c r="N42" s="476"/>
      <c r="O42" s="290"/>
      <c r="P42" s="290"/>
      <c r="Q42" s="290"/>
      <c r="R42" s="290"/>
    </row>
    <row r="43" spans="9:18" s="2" customFormat="1" ht="12.75" customHeight="1" x14ac:dyDescent="0.2">
      <c r="I43" s="476"/>
      <c r="J43" s="476"/>
      <c r="K43" s="476"/>
      <c r="L43" s="476"/>
      <c r="M43" s="476"/>
      <c r="N43" s="476"/>
      <c r="O43" s="290"/>
      <c r="P43" s="290"/>
      <c r="Q43" s="290"/>
      <c r="R43" s="290"/>
    </row>
    <row r="44" spans="9:18" s="2" customFormat="1" ht="12.75" customHeight="1" x14ac:dyDescent="0.2">
      <c r="I44" s="480"/>
      <c r="J44" s="480"/>
      <c r="K44" s="480"/>
      <c r="L44" s="480"/>
      <c r="M44" s="480"/>
      <c r="N44" s="480"/>
      <c r="O44" s="290"/>
      <c r="P44" s="290"/>
      <c r="Q44" s="290"/>
      <c r="R44" s="290"/>
    </row>
    <row r="45" spans="9:18" s="2" customFormat="1" ht="12.75" customHeight="1" x14ac:dyDescent="0.2">
      <c r="I45" s="480"/>
      <c r="J45" s="480"/>
      <c r="K45" s="480"/>
      <c r="L45" s="480"/>
      <c r="M45" s="480"/>
      <c r="N45" s="480"/>
      <c r="O45" s="290"/>
      <c r="P45" s="290"/>
      <c r="Q45" s="290"/>
      <c r="R45" s="290"/>
    </row>
    <row r="46" spans="9:18" s="2" customFormat="1" ht="12.75" customHeight="1" x14ac:dyDescent="0.2">
      <c r="I46" s="480"/>
      <c r="J46" s="480"/>
      <c r="K46" s="480"/>
      <c r="L46" s="480"/>
      <c r="M46" s="480"/>
      <c r="N46" s="480"/>
      <c r="O46" s="290"/>
      <c r="P46" s="290"/>
      <c r="Q46" s="290"/>
      <c r="R46" s="290"/>
    </row>
    <row r="47" spans="9:18" s="2" customFormat="1" ht="12.75" customHeight="1" x14ac:dyDescent="0.2">
      <c r="I47" s="480"/>
      <c r="J47" s="480"/>
      <c r="K47" s="480"/>
      <c r="L47" s="480"/>
      <c r="M47" s="480"/>
      <c r="N47" s="480"/>
      <c r="O47" s="290"/>
      <c r="P47" s="290"/>
      <c r="Q47" s="290"/>
      <c r="R47" s="290"/>
    </row>
    <row r="48" spans="9:18" s="2" customFormat="1" ht="12.75" customHeight="1" x14ac:dyDescent="0.2">
      <c r="I48" s="480"/>
      <c r="J48" s="480"/>
      <c r="K48" s="480"/>
      <c r="L48" s="480"/>
      <c r="M48" s="480"/>
      <c r="N48" s="480"/>
      <c r="O48" s="290"/>
      <c r="P48" s="290"/>
      <c r="Q48" s="290"/>
      <c r="R48" s="290"/>
    </row>
    <row r="49" spans="9:18" s="2" customFormat="1" ht="12.75" customHeight="1" x14ac:dyDescent="0.2">
      <c r="I49" s="480"/>
      <c r="J49" s="480"/>
      <c r="K49" s="480"/>
      <c r="L49" s="480"/>
      <c r="M49" s="480"/>
      <c r="N49" s="480"/>
      <c r="O49" s="290"/>
      <c r="P49" s="290"/>
      <c r="Q49" s="290"/>
      <c r="R49" s="290"/>
    </row>
    <row r="50" spans="9:18" s="2" customFormat="1" ht="12.75" customHeight="1" x14ac:dyDescent="0.2">
      <c r="I50" s="480"/>
      <c r="J50" s="480"/>
      <c r="K50" s="480"/>
      <c r="L50" s="480"/>
      <c r="M50" s="480"/>
      <c r="N50" s="480"/>
      <c r="O50" s="290"/>
      <c r="P50" s="290"/>
      <c r="Q50" s="290"/>
      <c r="R50" s="290"/>
    </row>
    <row r="51" spans="9:18" s="2" customFormat="1" x14ac:dyDescent="0.2"/>
    <row r="52" spans="9:18" s="2" customFormat="1" x14ac:dyDescent="0.2"/>
    <row r="53" spans="9:18" s="2" customFormat="1" x14ac:dyDescent="0.2"/>
    <row r="54" spans="9:18" s="2" customFormat="1" x14ac:dyDescent="0.2"/>
    <row r="55" spans="9:18" s="2" customFormat="1" x14ac:dyDescent="0.2"/>
    <row r="56" spans="9:18" s="2" customFormat="1" x14ac:dyDescent="0.2"/>
    <row r="57" spans="9:18" s="2" customFormat="1" x14ac:dyDescent="0.2"/>
    <row r="58" spans="9:18" s="2" customFormat="1" x14ac:dyDescent="0.2"/>
    <row r="59" spans="9:18" s="2" customFormat="1" x14ac:dyDescent="0.2"/>
    <row r="60" spans="9:18" s="2" customFormat="1" x14ac:dyDescent="0.2"/>
    <row r="61" spans="9:18" s="2" customFormat="1" x14ac:dyDescent="0.2"/>
    <row r="62" spans="9:18" s="2" customFormat="1" x14ac:dyDescent="0.2"/>
    <row r="63" spans="9:18" s="2" customFormat="1" x14ac:dyDescent="0.2"/>
    <row r="64" spans="9:18" s="2" customFormat="1" x14ac:dyDescent="0.2"/>
    <row r="65" s="2" customFormat="1" x14ac:dyDescent="0.2"/>
    <row r="66" s="2" customFormat="1" x14ac:dyDescent="0.2"/>
    <row r="67" s="2" customFormat="1" x14ac:dyDescent="0.2"/>
    <row r="68" s="2" customFormat="1" x14ac:dyDescent="0.2"/>
    <row r="69" s="2" customFormat="1" x14ac:dyDescent="0.2"/>
    <row r="70" s="2" customFormat="1" x14ac:dyDescent="0.2"/>
    <row r="71" s="2" customFormat="1" x14ac:dyDescent="0.2"/>
    <row r="72" s="2" customFormat="1" x14ac:dyDescent="0.2"/>
    <row r="73" s="2" customFormat="1" x14ac:dyDescent="0.2"/>
    <row r="74" s="2" customFormat="1" x14ac:dyDescent="0.2"/>
    <row r="75" s="2" customFormat="1" x14ac:dyDescent="0.2"/>
    <row r="76" s="2" customFormat="1" x14ac:dyDescent="0.2"/>
    <row r="77" s="2" customFormat="1" x14ac:dyDescent="0.2"/>
    <row r="78" s="2" customFormat="1" x14ac:dyDescent="0.2"/>
    <row r="79" s="2" customFormat="1" x14ac:dyDescent="0.2"/>
    <row r="80" s="2" customFormat="1" x14ac:dyDescent="0.2"/>
    <row r="81" s="2" customFormat="1" x14ac:dyDescent="0.2"/>
    <row r="82" s="2" customFormat="1" x14ac:dyDescent="0.2"/>
    <row r="83" s="2" customFormat="1" x14ac:dyDescent="0.2"/>
    <row r="84" s="2" customFormat="1" x14ac:dyDescent="0.2"/>
  </sheetData>
  <mergeCells count="6">
    <mergeCell ref="A15:H15"/>
    <mergeCell ref="A1:H1"/>
    <mergeCell ref="A3:A4"/>
    <mergeCell ref="B3:B4"/>
    <mergeCell ref="C3:F3"/>
    <mergeCell ref="A14:H14"/>
  </mergeCells>
  <phoneticPr fontId="0" type="noConversion"/>
  <printOptions horizontalCentered="1"/>
  <pageMargins left="0.9055118110236221" right="0.39370078740157483" top="0.59055118110236227" bottom="0.51181102362204722" header="0.15748031496062992" footer="0.27559055118110237"/>
  <pageSetup paperSize="9" scale="47" orientation="portrait" r:id="rId1"/>
  <headerFooter alignWithMargins="0">
    <oddFooter>&amp;C3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F160"/>
  <sheetViews>
    <sheetView view="pageBreakPreview" zoomScale="80" zoomScaleNormal="80" zoomScaleSheetLayoutView="80" zoomScalePageLayoutView="80" workbookViewId="0">
      <selection activeCell="K179" sqref="K179"/>
    </sheetView>
  </sheetViews>
  <sheetFormatPr defaultColWidth="9.140625" defaultRowHeight="15.75" x14ac:dyDescent="0.25"/>
  <cols>
    <col min="1" max="1" width="19.85546875" style="290" customWidth="1"/>
    <col min="2" max="2" width="10" style="290" customWidth="1"/>
    <col min="3" max="3" width="14.7109375" style="290" customWidth="1"/>
    <col min="4" max="4" width="14" style="290" customWidth="1"/>
    <col min="5" max="5" width="11.7109375" style="290" customWidth="1"/>
    <col min="6" max="6" width="15.140625" style="290" customWidth="1"/>
    <col min="7" max="7" width="11.85546875" style="290" customWidth="1"/>
    <col min="8" max="8" width="11.140625" style="619" customWidth="1"/>
    <col min="9" max="9" width="14.5703125" style="619" bestFit="1" customWidth="1"/>
    <col min="10" max="10" width="13.7109375" style="619" customWidth="1"/>
    <col min="11" max="11" width="10.28515625" style="290" customWidth="1"/>
    <col min="12" max="13" width="9.140625" style="290"/>
    <col min="14" max="15" width="10" style="290" bestFit="1" customWidth="1"/>
    <col min="16" max="16384" width="9.140625" style="290"/>
  </cols>
  <sheetData>
    <row r="1" spans="1:14" ht="27.75" customHeight="1" thickBot="1" x14ac:dyDescent="0.3">
      <c r="A1" s="1140" t="s">
        <v>345</v>
      </c>
      <c r="B1" s="1140"/>
      <c r="C1" s="1140"/>
      <c r="D1" s="1140"/>
      <c r="E1" s="1140"/>
      <c r="F1" s="1140"/>
      <c r="G1" s="1140"/>
      <c r="H1" s="1140"/>
      <c r="I1" s="1140"/>
      <c r="J1" s="1140"/>
      <c r="K1" s="496"/>
      <c r="L1" s="497"/>
      <c r="M1" s="497"/>
      <c r="N1" s="497"/>
    </row>
    <row r="2" spans="1:14" ht="22.5" customHeight="1" thickBot="1" x14ac:dyDescent="0.3">
      <c r="A2" s="1141"/>
      <c r="B2" s="1144" t="s">
        <v>210</v>
      </c>
      <c r="C2" s="1145"/>
      <c r="D2" s="1146"/>
      <c r="E2" s="1144" t="s">
        <v>52</v>
      </c>
      <c r="F2" s="1145"/>
      <c r="G2" s="1146"/>
      <c r="H2" s="1147" t="s">
        <v>22</v>
      </c>
      <c r="I2" s="1145"/>
      <c r="J2" s="1146"/>
      <c r="K2" s="498"/>
      <c r="L2" s="497"/>
      <c r="M2" s="497"/>
      <c r="N2" s="497"/>
    </row>
    <row r="3" spans="1:14" ht="14.25" x14ac:dyDescent="0.2">
      <c r="A3" s="1142"/>
      <c r="B3" s="1148" t="s">
        <v>20</v>
      </c>
      <c r="C3" s="1150" t="s">
        <v>23</v>
      </c>
      <c r="D3" s="1152" t="s">
        <v>846</v>
      </c>
      <c r="E3" s="1154" t="s">
        <v>20</v>
      </c>
      <c r="F3" s="1155" t="s">
        <v>23</v>
      </c>
      <c r="G3" s="1156" t="s">
        <v>846</v>
      </c>
      <c r="H3" s="1157" t="s">
        <v>20</v>
      </c>
      <c r="I3" s="1150" t="s">
        <v>23</v>
      </c>
      <c r="J3" s="1152" t="s">
        <v>846</v>
      </c>
      <c r="K3" s="499"/>
      <c r="L3" s="499"/>
      <c r="M3" s="499"/>
      <c r="N3" s="499"/>
    </row>
    <row r="4" spans="1:14" ht="50.25" customHeight="1" thickBot="1" x14ac:dyDescent="0.25">
      <c r="A4" s="1143"/>
      <c r="B4" s="1149"/>
      <c r="C4" s="1151"/>
      <c r="D4" s="1153"/>
      <c r="E4" s="1149"/>
      <c r="F4" s="1151"/>
      <c r="G4" s="1153"/>
      <c r="H4" s="1158"/>
      <c r="I4" s="1151"/>
      <c r="J4" s="1153"/>
      <c r="K4" s="499"/>
      <c r="L4" s="499"/>
      <c r="M4" s="499"/>
      <c r="N4" s="499"/>
    </row>
    <row r="5" spans="1:14" ht="17.25" hidden="1" thickBot="1" x14ac:dyDescent="0.3">
      <c r="A5" s="500" t="s">
        <v>10</v>
      </c>
      <c r="B5" s="501">
        <v>2679.4</v>
      </c>
      <c r="C5" s="502">
        <v>101.1</v>
      </c>
      <c r="D5" s="503">
        <v>101.1</v>
      </c>
      <c r="E5" s="501">
        <v>1662.34</v>
      </c>
      <c r="F5" s="504">
        <f>E5/1645.8*100</f>
        <v>101.00498237938996</v>
      </c>
      <c r="G5" s="505">
        <f t="shared" ref="G5:G10" si="0">E5/1645.8*100</f>
        <v>101.00498237938996</v>
      </c>
      <c r="H5" s="501">
        <v>1506.8</v>
      </c>
      <c r="I5" s="502">
        <v>102.2</v>
      </c>
      <c r="J5" s="503">
        <v>102.2</v>
      </c>
      <c r="K5" s="499"/>
      <c r="L5" s="499"/>
      <c r="M5" s="499"/>
      <c r="N5" s="499"/>
    </row>
    <row r="6" spans="1:14" ht="17.25" hidden="1" thickBot="1" x14ac:dyDescent="0.3">
      <c r="A6" s="506" t="s">
        <v>11</v>
      </c>
      <c r="B6" s="507">
        <v>2703.1</v>
      </c>
      <c r="C6" s="508">
        <v>100.9</v>
      </c>
      <c r="D6" s="509">
        <v>102</v>
      </c>
      <c r="E6" s="507">
        <v>1671.55</v>
      </c>
      <c r="F6" s="510">
        <f t="shared" ref="F6:F46" si="1">E6/E5*100</f>
        <v>100.55403828338368</v>
      </c>
      <c r="G6" s="511">
        <f t="shared" si="0"/>
        <v>101.56458864989671</v>
      </c>
      <c r="H6" s="507">
        <v>1524.3</v>
      </c>
      <c r="I6" s="508">
        <v>101.2</v>
      </c>
      <c r="J6" s="509">
        <v>103.4</v>
      </c>
      <c r="K6" s="499"/>
      <c r="L6" s="499"/>
      <c r="M6" s="499"/>
      <c r="N6" s="499"/>
    </row>
    <row r="7" spans="1:14" ht="17.25" hidden="1" thickBot="1" x14ac:dyDescent="0.3">
      <c r="A7" s="506" t="s">
        <v>12</v>
      </c>
      <c r="B7" s="507">
        <v>2800.3</v>
      </c>
      <c r="C7" s="508">
        <v>103.6</v>
      </c>
      <c r="D7" s="509">
        <v>105.6</v>
      </c>
      <c r="E7" s="507">
        <v>1684.83</v>
      </c>
      <c r="F7" s="510">
        <f t="shared" si="1"/>
        <v>100.79447219646435</v>
      </c>
      <c r="G7" s="511">
        <f t="shared" si="0"/>
        <v>102.37149106817354</v>
      </c>
      <c r="H7" s="507">
        <v>1542.5</v>
      </c>
      <c r="I7" s="508">
        <v>101.2</v>
      </c>
      <c r="J7" s="509">
        <v>104.7</v>
      </c>
      <c r="K7" s="499"/>
      <c r="L7" s="499"/>
      <c r="M7" s="499"/>
      <c r="N7" s="499"/>
    </row>
    <row r="8" spans="1:14" ht="17.25" hidden="1" thickBot="1" x14ac:dyDescent="0.3">
      <c r="A8" s="506" t="s">
        <v>13</v>
      </c>
      <c r="B8" s="507">
        <v>2903.6</v>
      </c>
      <c r="C8" s="508">
        <v>103.7</v>
      </c>
      <c r="D8" s="509">
        <v>109.5</v>
      </c>
      <c r="E8" s="507">
        <v>1703.7</v>
      </c>
      <c r="F8" s="510">
        <f t="shared" si="1"/>
        <v>101.11999430209578</v>
      </c>
      <c r="G8" s="511">
        <f t="shared" si="0"/>
        <v>103.51804593510757</v>
      </c>
      <c r="H8" s="507">
        <v>1555.4</v>
      </c>
      <c r="I8" s="508">
        <v>100.8</v>
      </c>
      <c r="J8" s="509">
        <v>105.5</v>
      </c>
      <c r="K8" s="499"/>
      <c r="L8" s="498"/>
      <c r="M8" s="498"/>
      <c r="N8" s="498"/>
    </row>
    <row r="9" spans="1:14" ht="17.25" hidden="1" thickBot="1" x14ac:dyDescent="0.3">
      <c r="A9" s="506" t="s">
        <v>14</v>
      </c>
      <c r="B9" s="507">
        <v>2944.1</v>
      </c>
      <c r="C9" s="508">
        <v>101.4</v>
      </c>
      <c r="D9" s="509">
        <v>111.1</v>
      </c>
      <c r="E9" s="507">
        <v>1752.4</v>
      </c>
      <c r="F9" s="510">
        <f t="shared" si="1"/>
        <v>102.85848447496626</v>
      </c>
      <c r="G9" s="511">
        <f t="shared" si="0"/>
        <v>106.47709320695104</v>
      </c>
      <c r="H9" s="507">
        <v>1589.8</v>
      </c>
      <c r="I9" s="508">
        <v>102.2</v>
      </c>
      <c r="J9" s="509">
        <v>107.9</v>
      </c>
      <c r="K9" s="482"/>
      <c r="L9" s="482"/>
      <c r="M9" s="482"/>
      <c r="N9" s="482"/>
    </row>
    <row r="10" spans="1:14" ht="17.25" hidden="1" thickBot="1" x14ac:dyDescent="0.3">
      <c r="A10" s="506" t="s">
        <v>15</v>
      </c>
      <c r="B10" s="507">
        <v>2989.1</v>
      </c>
      <c r="C10" s="508">
        <v>101.5</v>
      </c>
      <c r="D10" s="509">
        <v>112.8</v>
      </c>
      <c r="E10" s="507">
        <v>1769.4</v>
      </c>
      <c r="F10" s="510">
        <f t="shared" si="1"/>
        <v>100.97009815110705</v>
      </c>
      <c r="G10" s="511">
        <f t="shared" si="0"/>
        <v>107.5100255195042</v>
      </c>
      <c r="H10" s="507">
        <v>1666.3</v>
      </c>
      <c r="I10" s="508">
        <v>102.2</v>
      </c>
      <c r="J10" s="509">
        <v>113.1</v>
      </c>
      <c r="K10" s="482"/>
      <c r="L10" s="482"/>
      <c r="M10" s="482"/>
      <c r="N10" s="482"/>
    </row>
    <row r="11" spans="1:14" ht="17.25" hidden="1" thickBot="1" x14ac:dyDescent="0.3">
      <c r="A11" s="506" t="s">
        <v>71</v>
      </c>
      <c r="B11" s="507">
        <v>2970.1</v>
      </c>
      <c r="C11" s="508">
        <v>99.4</v>
      </c>
      <c r="D11" s="509">
        <v>112</v>
      </c>
      <c r="E11" s="507">
        <v>1775.6</v>
      </c>
      <c r="F11" s="510">
        <f t="shared" si="1"/>
        <v>100.35040126596586</v>
      </c>
      <c r="G11" s="511">
        <f>E11/1645.8*100</f>
        <v>107.88674200996475</v>
      </c>
      <c r="H11" s="507">
        <v>1726.5</v>
      </c>
      <c r="I11" s="510">
        <f t="shared" ref="I11:I49" si="2">H11/H10*100</f>
        <v>103.61279481485927</v>
      </c>
      <c r="J11" s="511">
        <f>H11/1473.8*100</f>
        <v>117.14615280227983</v>
      </c>
      <c r="K11" s="482"/>
      <c r="L11" s="482"/>
      <c r="M11" s="482"/>
      <c r="N11" s="482"/>
    </row>
    <row r="12" spans="1:14" ht="17.25" hidden="1" thickBot="1" x14ac:dyDescent="0.3">
      <c r="A12" s="506" t="s">
        <v>75</v>
      </c>
      <c r="B12" s="507">
        <v>2889.4</v>
      </c>
      <c r="C12" s="510">
        <f t="shared" ref="C12:C49" si="3">B12/B11*100</f>
        <v>97.282919767011222</v>
      </c>
      <c r="D12" s="512">
        <f>B12/2650.25*100</f>
        <v>109.0236770116027</v>
      </c>
      <c r="E12" s="507">
        <v>1783.1</v>
      </c>
      <c r="F12" s="510">
        <f t="shared" si="1"/>
        <v>100.42239243072764</v>
      </c>
      <c r="G12" s="511">
        <f>E12/1645.8*100</f>
        <v>108.3424474419735</v>
      </c>
      <c r="H12" s="507">
        <v>1656.9</v>
      </c>
      <c r="I12" s="510">
        <f t="shared" si="2"/>
        <v>95.968722849695922</v>
      </c>
      <c r="J12" s="511">
        <f>H12/1473.8*100</f>
        <v>112.42366671190123</v>
      </c>
      <c r="K12" s="482"/>
      <c r="L12" s="482"/>
      <c r="M12" s="482"/>
      <c r="N12" s="482"/>
    </row>
    <row r="13" spans="1:14" ht="17.25" hidden="1" thickBot="1" x14ac:dyDescent="0.3">
      <c r="A13" s="513" t="s">
        <v>81</v>
      </c>
      <c r="B13" s="514">
        <v>2726.8</v>
      </c>
      <c r="C13" s="515">
        <f t="shared" si="3"/>
        <v>94.372534090122514</v>
      </c>
      <c r="D13" s="516">
        <f>B13/2650.25*100</f>
        <v>102.88840675407982</v>
      </c>
      <c r="E13" s="514">
        <v>1718.9</v>
      </c>
      <c r="F13" s="515">
        <f t="shared" si="1"/>
        <v>96.399528910324733</v>
      </c>
      <c r="G13" s="517">
        <f>E13/1645.8*100</f>
        <v>104.44160894397862</v>
      </c>
      <c r="H13" s="514">
        <v>1640.4</v>
      </c>
      <c r="I13" s="515">
        <f t="shared" si="2"/>
        <v>99.004164403403948</v>
      </c>
      <c r="J13" s="517">
        <f>H13/1473.8*100</f>
        <v>111.30411181978559</v>
      </c>
      <c r="K13" s="482"/>
      <c r="L13" s="482"/>
      <c r="M13" s="482"/>
      <c r="N13" s="482"/>
    </row>
    <row r="14" spans="1:14" ht="17.25" hidden="1" thickBot="1" x14ac:dyDescent="0.3">
      <c r="A14" s="513" t="s">
        <v>84</v>
      </c>
      <c r="B14" s="514">
        <v>2842.3</v>
      </c>
      <c r="C14" s="515">
        <f t="shared" si="3"/>
        <v>104.23573419392696</v>
      </c>
      <c r="D14" s="516">
        <f>B14/2650.25*100</f>
        <v>107.24648618054901</v>
      </c>
      <c r="E14" s="514">
        <v>1788.9</v>
      </c>
      <c r="F14" s="515">
        <f t="shared" si="1"/>
        <v>104.07237186572809</v>
      </c>
      <c r="G14" s="517">
        <f>E14/1645.8*100</f>
        <v>108.69485964272695</v>
      </c>
      <c r="H14" s="514">
        <v>1706.3</v>
      </c>
      <c r="I14" s="515">
        <f t="shared" si="2"/>
        <v>104.01731285052425</v>
      </c>
      <c r="J14" s="517">
        <f>H14/1473.8*100</f>
        <v>115.77554620708372</v>
      </c>
      <c r="K14" s="482"/>
      <c r="L14" s="482"/>
      <c r="M14" s="482"/>
      <c r="N14" s="482"/>
    </row>
    <row r="15" spans="1:14" ht="17.25" hidden="1" thickBot="1" x14ac:dyDescent="0.3">
      <c r="A15" s="513" t="s">
        <v>88</v>
      </c>
      <c r="B15" s="514">
        <v>2955.4</v>
      </c>
      <c r="C15" s="515">
        <f t="shared" si="3"/>
        <v>103.97917179748795</v>
      </c>
      <c r="D15" s="516">
        <f>B15/2650.25*100</f>
        <v>111.51400811244223</v>
      </c>
      <c r="E15" s="514">
        <v>1847.5</v>
      </c>
      <c r="F15" s="515">
        <f t="shared" si="1"/>
        <v>103.27575605120465</v>
      </c>
      <c r="G15" s="517">
        <f>E15/1645.8*100</f>
        <v>112.25543808482198</v>
      </c>
      <c r="H15" s="514">
        <v>1754.5</v>
      </c>
      <c r="I15" s="515">
        <f t="shared" si="2"/>
        <v>102.82482564613491</v>
      </c>
      <c r="J15" s="517">
        <f>H15/1473.8*100</f>
        <v>119.04600352829422</v>
      </c>
      <c r="K15" s="482"/>
      <c r="L15" s="482"/>
      <c r="M15" s="482"/>
      <c r="N15" s="482"/>
    </row>
    <row r="16" spans="1:14" ht="17.25" hidden="1" thickBot="1" x14ac:dyDescent="0.3">
      <c r="A16" s="518" t="s">
        <v>90</v>
      </c>
      <c r="B16" s="501">
        <v>3026.4</v>
      </c>
      <c r="C16" s="504">
        <f t="shared" si="3"/>
        <v>102.40238208025987</v>
      </c>
      <c r="D16" s="519">
        <f>B16/B16*100</f>
        <v>100</v>
      </c>
      <c r="E16" s="520">
        <v>1922.04</v>
      </c>
      <c r="F16" s="504">
        <f t="shared" si="1"/>
        <v>104.03464140730716</v>
      </c>
      <c r="G16" s="505">
        <f>E16/E16*100</f>
        <v>100</v>
      </c>
      <c r="H16" s="520">
        <v>1802</v>
      </c>
      <c r="I16" s="504">
        <f t="shared" si="2"/>
        <v>102.70732402393845</v>
      </c>
      <c r="J16" s="505">
        <f>H16/H16*100</f>
        <v>100</v>
      </c>
      <c r="K16" s="482"/>
      <c r="L16" s="482"/>
      <c r="M16" s="482"/>
      <c r="N16" s="482"/>
    </row>
    <row r="17" spans="1:14" ht="17.25" hidden="1" thickBot="1" x14ac:dyDescent="0.3">
      <c r="A17" s="521" t="s">
        <v>10</v>
      </c>
      <c r="B17" s="522">
        <v>3049.23</v>
      </c>
      <c r="C17" s="515">
        <f t="shared" si="3"/>
        <v>100.75436161776368</v>
      </c>
      <c r="D17" s="516">
        <f>B17/B16*100</f>
        <v>100.75436161776368</v>
      </c>
      <c r="E17" s="522">
        <v>2038.6</v>
      </c>
      <c r="F17" s="515">
        <f t="shared" si="1"/>
        <v>106.06438991904434</v>
      </c>
      <c r="G17" s="517">
        <f>E17/1922*100</f>
        <v>106.06659729448491</v>
      </c>
      <c r="H17" s="522">
        <v>1880</v>
      </c>
      <c r="I17" s="515">
        <f t="shared" si="2"/>
        <v>104.32852386237515</v>
      </c>
      <c r="J17" s="517">
        <f>H17/1802*100</f>
        <v>104.32852386237515</v>
      </c>
      <c r="K17" s="482"/>
      <c r="L17" s="482"/>
      <c r="M17" s="482"/>
      <c r="N17" s="482"/>
    </row>
    <row r="18" spans="1:14" ht="17.25" hidden="1" thickBot="1" x14ac:dyDescent="0.3">
      <c r="A18" s="521" t="s">
        <v>11</v>
      </c>
      <c r="B18" s="522">
        <v>3222.24</v>
      </c>
      <c r="C18" s="515">
        <f t="shared" si="3"/>
        <v>105.67389144144586</v>
      </c>
      <c r="D18" s="516">
        <f>B18/B16*100</f>
        <v>106.4710547184774</v>
      </c>
      <c r="E18" s="522">
        <v>2109.6</v>
      </c>
      <c r="F18" s="515">
        <f t="shared" si="1"/>
        <v>103.48278230157952</v>
      </c>
      <c r="G18" s="517">
        <f>E18/E16*100</f>
        <v>109.75838171942311</v>
      </c>
      <c r="H18" s="522">
        <v>1941</v>
      </c>
      <c r="I18" s="515">
        <f t="shared" si="2"/>
        <v>103.24468085106382</v>
      </c>
      <c r="J18" s="517">
        <f>H18/H16*100</f>
        <v>107.71365149833518</v>
      </c>
      <c r="K18" s="482"/>
      <c r="L18" s="482"/>
      <c r="M18" s="482"/>
      <c r="N18" s="482"/>
    </row>
    <row r="19" spans="1:14" ht="17.25" hidden="1" thickBot="1" x14ac:dyDescent="0.3">
      <c r="A19" s="521" t="s">
        <v>12</v>
      </c>
      <c r="B19" s="522">
        <v>3317.51</v>
      </c>
      <c r="C19" s="515">
        <f t="shared" si="3"/>
        <v>102.95663885992354</v>
      </c>
      <c r="D19" s="516">
        <f>B19/B16*100</f>
        <v>109.61901929685436</v>
      </c>
      <c r="E19" s="522">
        <v>2179.4</v>
      </c>
      <c r="F19" s="515">
        <f t="shared" si="1"/>
        <v>103.3086841107319</v>
      </c>
      <c r="G19" s="517">
        <f>E19/E16*100</f>
        <v>113.38993985557013</v>
      </c>
      <c r="H19" s="522">
        <v>1993.5</v>
      </c>
      <c r="I19" s="515">
        <f t="shared" si="2"/>
        <v>102.7047913446677</v>
      </c>
      <c r="J19" s="517">
        <f>H19/H16*100</f>
        <v>110.62708102108768</v>
      </c>
      <c r="K19" s="482"/>
      <c r="L19" s="482"/>
      <c r="M19" s="482"/>
      <c r="N19" s="482"/>
    </row>
    <row r="20" spans="1:14" ht="17.25" hidden="1" thickBot="1" x14ac:dyDescent="0.3">
      <c r="A20" s="523" t="s">
        <v>13</v>
      </c>
      <c r="B20" s="522">
        <v>3437.04</v>
      </c>
      <c r="C20" s="515">
        <f t="shared" si="3"/>
        <v>103.60300345741234</v>
      </c>
      <c r="D20" s="516">
        <f>B20/B16*100</f>
        <v>113.56859635210151</v>
      </c>
      <c r="E20" s="522">
        <v>2274.83</v>
      </c>
      <c r="F20" s="515">
        <f t="shared" si="1"/>
        <v>104.37872809030007</v>
      </c>
      <c r="G20" s="517">
        <f>E20/E16*100</f>
        <v>118.35497700360034</v>
      </c>
      <c r="H20" s="514">
        <v>2070.3000000000002</v>
      </c>
      <c r="I20" s="515">
        <f t="shared" si="2"/>
        <v>103.85252069224981</v>
      </c>
      <c r="J20" s="517">
        <f>H20/H16*100</f>
        <v>114.88901220865706</v>
      </c>
      <c r="K20" s="482"/>
      <c r="L20" s="482"/>
      <c r="M20" s="482"/>
      <c r="N20" s="482"/>
    </row>
    <row r="21" spans="1:14" ht="17.25" hidden="1" thickBot="1" x14ac:dyDescent="0.3">
      <c r="A21" s="524" t="s">
        <v>14</v>
      </c>
      <c r="B21" s="525">
        <v>3674.67</v>
      </c>
      <c r="C21" s="510">
        <f t="shared" si="3"/>
        <v>106.91379791913972</v>
      </c>
      <c r="D21" s="512">
        <f>B21/B16*100</f>
        <v>121.42049960348929</v>
      </c>
      <c r="E21" s="525">
        <v>2357.1</v>
      </c>
      <c r="F21" s="510">
        <f t="shared" si="1"/>
        <v>103.61653398275914</v>
      </c>
      <c r="G21" s="511">
        <f>E21/E16*100</f>
        <v>122.63532496722232</v>
      </c>
      <c r="H21" s="507">
        <v>2155.1999999999998</v>
      </c>
      <c r="I21" s="510">
        <f t="shared" si="2"/>
        <v>104.10085494855817</v>
      </c>
      <c r="J21" s="511">
        <f>H21/H16*100</f>
        <v>119.60044395116536</v>
      </c>
      <c r="K21" s="482"/>
      <c r="L21" s="482"/>
      <c r="M21" s="482"/>
      <c r="N21" s="482"/>
    </row>
    <row r="22" spans="1:14" ht="17.25" hidden="1" thickBot="1" x14ac:dyDescent="0.3">
      <c r="A22" s="523" t="s">
        <v>15</v>
      </c>
      <c r="B22" s="522">
        <v>3705.87</v>
      </c>
      <c r="C22" s="515">
        <f t="shared" si="3"/>
        <v>100.84905583358506</v>
      </c>
      <c r="D22" s="516">
        <f>B22/B16*100</f>
        <v>122.45142743854083</v>
      </c>
      <c r="E22" s="522">
        <v>2355.83</v>
      </c>
      <c r="F22" s="515">
        <f t="shared" si="1"/>
        <v>99.946120232489079</v>
      </c>
      <c r="G22" s="517">
        <f>E22/E16*100</f>
        <v>122.56924933924371</v>
      </c>
      <c r="H22" s="514">
        <v>2173.9</v>
      </c>
      <c r="I22" s="515">
        <f t="shared" si="2"/>
        <v>100.86766889383819</v>
      </c>
      <c r="J22" s="517">
        <f>H22/H16*100</f>
        <v>120.63817980022198</v>
      </c>
      <c r="K22" s="482"/>
      <c r="L22" s="482"/>
      <c r="M22" s="482"/>
      <c r="N22" s="482"/>
    </row>
    <row r="23" spans="1:14" ht="17.25" hidden="1" thickBot="1" x14ac:dyDescent="0.3">
      <c r="A23" s="523" t="s">
        <v>71</v>
      </c>
      <c r="B23" s="522">
        <v>3734.85</v>
      </c>
      <c r="C23" s="515">
        <f t="shared" si="3"/>
        <v>100.78200260667536</v>
      </c>
      <c r="D23" s="516">
        <f>B23/B16*100</f>
        <v>123.40900079302139</v>
      </c>
      <c r="E23" s="522">
        <v>2382.3000000000002</v>
      </c>
      <c r="F23" s="515">
        <f t="shared" si="1"/>
        <v>101.12359550561798</v>
      </c>
      <c r="G23" s="517">
        <f>E23/E16*100</f>
        <v>123.94643191608917</v>
      </c>
      <c r="H23" s="514">
        <v>2147.4</v>
      </c>
      <c r="I23" s="515">
        <f t="shared" si="2"/>
        <v>98.780992685956122</v>
      </c>
      <c r="J23" s="517">
        <f>H23/H16*100</f>
        <v>119.16759156492786</v>
      </c>
      <c r="K23" s="482"/>
      <c r="L23" s="482"/>
      <c r="M23" s="482"/>
      <c r="N23" s="482"/>
    </row>
    <row r="24" spans="1:14" ht="17.25" hidden="1" thickBot="1" x14ac:dyDescent="0.3">
      <c r="A24" s="523" t="s">
        <v>75</v>
      </c>
      <c r="B24" s="525">
        <v>3311.01</v>
      </c>
      <c r="C24" s="510">
        <f t="shared" si="3"/>
        <v>88.651753082453126</v>
      </c>
      <c r="D24" s="512">
        <f>B24/B16*100</f>
        <v>109.40424266455196</v>
      </c>
      <c r="E24" s="525">
        <v>2262.54</v>
      </c>
      <c r="F24" s="510">
        <f t="shared" si="1"/>
        <v>94.972925324266456</v>
      </c>
      <c r="G24" s="511">
        <f>E24/E16*100</f>
        <v>117.71555222576013</v>
      </c>
      <c r="H24" s="507">
        <v>2068.1</v>
      </c>
      <c r="I24" s="510">
        <f t="shared" si="2"/>
        <v>96.307162149576214</v>
      </c>
      <c r="J24" s="511">
        <f>H24/H16*100</f>
        <v>114.76692563817979</v>
      </c>
      <c r="K24" s="482"/>
      <c r="L24" s="482"/>
      <c r="M24" s="482"/>
      <c r="N24" s="482"/>
    </row>
    <row r="25" spans="1:14" ht="17.25" hidden="1" thickBot="1" x14ac:dyDescent="0.3">
      <c r="A25" s="523" t="s">
        <v>81</v>
      </c>
      <c r="B25" s="522">
        <v>3270.26</v>
      </c>
      <c r="C25" s="515">
        <f t="shared" si="3"/>
        <v>98.769257718943777</v>
      </c>
      <c r="D25" s="516">
        <f>B25/B16*100</f>
        <v>108.05775839280993</v>
      </c>
      <c r="E25" s="522">
        <v>2196.8000000000002</v>
      </c>
      <c r="F25" s="515">
        <f t="shared" si="1"/>
        <v>97.094416010324693</v>
      </c>
      <c r="G25" s="517">
        <f>E25/E16*100</f>
        <v>114.29522798693057</v>
      </c>
      <c r="H25" s="514">
        <v>2037.8</v>
      </c>
      <c r="I25" s="515">
        <f t="shared" si="2"/>
        <v>98.534887094434509</v>
      </c>
      <c r="J25" s="517">
        <f>H25/H16*100</f>
        <v>113.08546059933407</v>
      </c>
      <c r="K25" s="482"/>
      <c r="L25" s="482"/>
      <c r="M25" s="482"/>
      <c r="N25" s="482"/>
    </row>
    <row r="26" spans="1:14" ht="17.25" hidden="1" thickBot="1" x14ac:dyDescent="0.3">
      <c r="A26" s="523" t="s">
        <v>84</v>
      </c>
      <c r="B26" s="522">
        <v>3404.45</v>
      </c>
      <c r="C26" s="515">
        <f t="shared" si="3"/>
        <v>104.10334346504557</v>
      </c>
      <c r="D26" s="516">
        <f>B26/B16*100</f>
        <v>112.49173936029607</v>
      </c>
      <c r="E26" s="522">
        <v>2201.81</v>
      </c>
      <c r="F26" s="515">
        <f t="shared" si="1"/>
        <v>100.22805899490166</v>
      </c>
      <c r="G26" s="517">
        <f>E26/E16*100</f>
        <v>114.55588853509812</v>
      </c>
      <c r="H26" s="514">
        <v>2066.8000000000002</v>
      </c>
      <c r="I26" s="515">
        <f t="shared" si="2"/>
        <v>101.42310334674652</v>
      </c>
      <c r="J26" s="517">
        <f>H26/H16*100</f>
        <v>114.69478357380689</v>
      </c>
      <c r="K26" s="482"/>
      <c r="L26" s="482"/>
      <c r="M26" s="482"/>
      <c r="N26" s="482"/>
    </row>
    <row r="27" spans="1:14" ht="17.25" hidden="1" thickBot="1" x14ac:dyDescent="0.3">
      <c r="A27" s="523" t="s">
        <v>88</v>
      </c>
      <c r="B27" s="522">
        <v>3476.63</v>
      </c>
      <c r="C27" s="515">
        <f>B27/B26*100</f>
        <v>102.12016625299241</v>
      </c>
      <c r="D27" s="516">
        <f>B27/B16*100</f>
        <v>114.87675125561722</v>
      </c>
      <c r="E27" s="522">
        <v>2225.09</v>
      </c>
      <c r="F27" s="515">
        <f>E27/E26*100</f>
        <v>101.05731193881398</v>
      </c>
      <c r="G27" s="517">
        <f>E27/E16*100</f>
        <v>115.76710162119417</v>
      </c>
      <c r="H27" s="514">
        <v>2093.5</v>
      </c>
      <c r="I27" s="515">
        <f>H27/H26*100</f>
        <v>101.2918521385717</v>
      </c>
      <c r="J27" s="517">
        <f>H27/H16*100</f>
        <v>116.1764705882353</v>
      </c>
      <c r="K27" s="482"/>
      <c r="L27" s="482"/>
      <c r="M27" s="482"/>
      <c r="N27" s="482"/>
    </row>
    <row r="28" spans="1:14" ht="17.25" hidden="1" thickBot="1" x14ac:dyDescent="0.3">
      <c r="A28" s="526" t="s">
        <v>95</v>
      </c>
      <c r="B28" s="520">
        <v>3437.58</v>
      </c>
      <c r="C28" s="504">
        <f>B28/B27*100</f>
        <v>98.876785852966805</v>
      </c>
      <c r="D28" s="505">
        <v>120.1</v>
      </c>
      <c r="E28" s="527">
        <v>2241.8000000000002</v>
      </c>
      <c r="F28" s="504">
        <f>E28/E27*100</f>
        <v>100.75098085920121</v>
      </c>
      <c r="G28" s="528">
        <f>E28/E16*100</f>
        <v>116.63649039562134</v>
      </c>
      <c r="H28" s="529">
        <v>2116.4</v>
      </c>
      <c r="I28" s="504">
        <f>H28/H27*100</f>
        <v>101.09386195366612</v>
      </c>
      <c r="J28" s="505">
        <f>H28/H16*100</f>
        <v>117.44728079911211</v>
      </c>
      <c r="K28" s="482"/>
      <c r="L28" s="482"/>
      <c r="M28" s="482"/>
      <c r="N28" s="482"/>
    </row>
    <row r="29" spans="1:14" ht="17.25" hidden="1" thickBot="1" x14ac:dyDescent="0.3">
      <c r="A29" s="530" t="s">
        <v>10</v>
      </c>
      <c r="B29" s="525">
        <v>3458.68</v>
      </c>
      <c r="C29" s="510">
        <f>B29/B28*100</f>
        <v>100.61380389692749</v>
      </c>
      <c r="D29" s="511">
        <f t="shared" ref="D29:D34" si="4">B29/B$28*100</f>
        <v>100.61380389692749</v>
      </c>
      <c r="E29" s="531">
        <v>2295.15</v>
      </c>
      <c r="F29" s="510">
        <f>E29/E28*100</f>
        <v>102.37978410206084</v>
      </c>
      <c r="G29" s="532">
        <f t="shared" ref="G29:G34" si="5">E29/E$28*100</f>
        <v>102.37978410206084</v>
      </c>
      <c r="H29" s="507">
        <v>2159.42</v>
      </c>
      <c r="I29" s="510">
        <f>H29/H28*100</f>
        <v>102.03269703269704</v>
      </c>
      <c r="J29" s="511">
        <f t="shared" ref="J29:J34" si="6">H29/H$28*100</f>
        <v>102.03269703269704</v>
      </c>
      <c r="K29" s="482"/>
      <c r="L29" s="482"/>
      <c r="M29" s="482"/>
      <c r="N29" s="482"/>
    </row>
    <row r="30" spans="1:14" ht="17.25" hidden="1" thickBot="1" x14ac:dyDescent="0.3">
      <c r="A30" s="530" t="s">
        <v>11</v>
      </c>
      <c r="B30" s="525">
        <v>3610.8</v>
      </c>
      <c r="C30" s="510">
        <f t="shared" si="3"/>
        <v>104.39820972162792</v>
      </c>
      <c r="D30" s="511">
        <f t="shared" si="4"/>
        <v>105.0390100012218</v>
      </c>
      <c r="E30" s="531">
        <v>2360.09</v>
      </c>
      <c r="F30" s="510">
        <f t="shared" si="1"/>
        <v>102.82944469860358</v>
      </c>
      <c r="G30" s="532">
        <f t="shared" si="5"/>
        <v>105.27656347577839</v>
      </c>
      <c r="H30" s="507">
        <v>2190.87</v>
      </c>
      <c r="I30" s="510">
        <f t="shared" si="2"/>
        <v>101.45640959146436</v>
      </c>
      <c r="J30" s="511">
        <f t="shared" si="6"/>
        <v>103.51871101871102</v>
      </c>
      <c r="K30" s="482"/>
      <c r="L30" s="482"/>
      <c r="M30" s="482"/>
      <c r="N30" s="482"/>
    </row>
    <row r="31" spans="1:14" ht="17.25" hidden="1" thickBot="1" x14ac:dyDescent="0.3">
      <c r="A31" s="530" t="s">
        <v>12</v>
      </c>
      <c r="B31" s="525">
        <v>3757.48</v>
      </c>
      <c r="C31" s="510">
        <f t="shared" si="3"/>
        <v>104.06225767143016</v>
      </c>
      <c r="D31" s="511">
        <f t="shared" si="4"/>
        <v>109.30596524299072</v>
      </c>
      <c r="E31" s="531">
        <v>2423.02</v>
      </c>
      <c r="F31" s="510">
        <f t="shared" si="1"/>
        <v>102.66642373807777</v>
      </c>
      <c r="G31" s="532">
        <f t="shared" si="5"/>
        <v>108.08368275492906</v>
      </c>
      <c r="H31" s="507">
        <v>2204.0500000000002</v>
      </c>
      <c r="I31" s="510">
        <f t="shared" si="2"/>
        <v>100.60158749720432</v>
      </c>
      <c r="J31" s="511">
        <f t="shared" si="6"/>
        <v>104.14146664146664</v>
      </c>
      <c r="K31" s="482"/>
      <c r="L31" s="482"/>
      <c r="M31" s="482"/>
      <c r="N31" s="482"/>
    </row>
    <row r="32" spans="1:14" ht="17.25" hidden="1" thickBot="1" x14ac:dyDescent="0.3">
      <c r="A32" s="530" t="s">
        <v>13</v>
      </c>
      <c r="B32" s="525">
        <v>3814.09</v>
      </c>
      <c r="C32" s="510">
        <f t="shared" si="3"/>
        <v>101.50659484548154</v>
      </c>
      <c r="D32" s="511">
        <f t="shared" si="4"/>
        <v>110.95276328114548</v>
      </c>
      <c r="E32" s="531">
        <v>2406.36</v>
      </c>
      <c r="F32" s="510">
        <f t="shared" si="1"/>
        <v>99.312428291966228</v>
      </c>
      <c r="G32" s="532">
        <f t="shared" si="5"/>
        <v>107.34052993130521</v>
      </c>
      <c r="H32" s="507">
        <v>2212.92</v>
      </c>
      <c r="I32" s="510">
        <f t="shared" si="2"/>
        <v>100.40244096095823</v>
      </c>
      <c r="J32" s="511">
        <f t="shared" si="6"/>
        <v>104.56057456057455</v>
      </c>
      <c r="K32" s="482"/>
      <c r="L32" s="482"/>
      <c r="M32" s="482"/>
      <c r="N32" s="482"/>
    </row>
    <row r="33" spans="1:14" ht="17.25" hidden="1" thickBot="1" x14ac:dyDescent="0.3">
      <c r="A33" s="533" t="s">
        <v>14</v>
      </c>
      <c r="B33" s="522">
        <v>3947.2</v>
      </c>
      <c r="C33" s="515">
        <f t="shared" si="3"/>
        <v>103.48995435346306</v>
      </c>
      <c r="D33" s="517">
        <f t="shared" si="4"/>
        <v>114.82496407356338</v>
      </c>
      <c r="E33" s="534">
        <v>2406.1</v>
      </c>
      <c r="F33" s="535">
        <f t="shared" si="1"/>
        <v>99.989195299123978</v>
      </c>
      <c r="G33" s="536">
        <f t="shared" si="5"/>
        <v>107.32893210812739</v>
      </c>
      <c r="H33" s="537">
        <v>2240.4</v>
      </c>
      <c r="I33" s="515">
        <f t="shared" si="2"/>
        <v>101.2417981671276</v>
      </c>
      <c r="J33" s="517">
        <f t="shared" si="6"/>
        <v>105.85900585900585</v>
      </c>
      <c r="K33" s="482"/>
      <c r="L33" s="482"/>
      <c r="M33" s="482"/>
      <c r="N33" s="482"/>
    </row>
    <row r="34" spans="1:14" ht="17.25" hidden="1" thickBot="1" x14ac:dyDescent="0.3">
      <c r="A34" s="530" t="s">
        <v>15</v>
      </c>
      <c r="B34" s="525">
        <v>3926.3</v>
      </c>
      <c r="C34" s="510">
        <f t="shared" si="3"/>
        <v>99.470510741791657</v>
      </c>
      <c r="D34" s="511">
        <f t="shared" si="4"/>
        <v>114.21697822305228</v>
      </c>
      <c r="E34" s="531">
        <v>2410.9299999999998</v>
      </c>
      <c r="F34" s="538">
        <f t="shared" si="1"/>
        <v>100.20073978637629</v>
      </c>
      <c r="G34" s="532">
        <f t="shared" si="5"/>
        <v>107.54438397716119</v>
      </c>
      <c r="H34" s="507">
        <v>2270.63</v>
      </c>
      <c r="I34" s="510">
        <f t="shared" si="2"/>
        <v>101.34931262274594</v>
      </c>
      <c r="J34" s="511">
        <f t="shared" si="6"/>
        <v>107.28737478737477</v>
      </c>
      <c r="K34" s="482"/>
      <c r="L34" s="482"/>
      <c r="M34" s="482"/>
      <c r="N34" s="482"/>
    </row>
    <row r="35" spans="1:14" ht="17.25" hidden="1" thickBot="1" x14ac:dyDescent="0.3">
      <c r="A35" s="530" t="s">
        <v>71</v>
      </c>
      <c r="B35" s="525">
        <v>3709.52</v>
      </c>
      <c r="C35" s="510">
        <f t="shared" si="3"/>
        <v>94.478771362351324</v>
      </c>
      <c r="D35" s="511">
        <f>B35/B$28*100</f>
        <v>107.91079771234415</v>
      </c>
      <c r="E35" s="531">
        <v>2423.37</v>
      </c>
      <c r="F35" s="510">
        <f t="shared" si="1"/>
        <v>100.51598345866533</v>
      </c>
      <c r="G35" s="532">
        <f>E35/E$28*100</f>
        <v>108.09929520920687</v>
      </c>
      <c r="H35" s="539">
        <v>2305.1999999999998</v>
      </c>
      <c r="I35" s="510">
        <f t="shared" si="2"/>
        <v>101.52248494911103</v>
      </c>
      <c r="J35" s="511">
        <f>H35/H$28*100</f>
        <v>108.92080892080891</v>
      </c>
      <c r="K35" s="482"/>
      <c r="L35" s="482"/>
      <c r="M35" s="482"/>
      <c r="N35" s="482"/>
    </row>
    <row r="36" spans="1:14" ht="17.25" hidden="1" thickBot="1" x14ac:dyDescent="0.3">
      <c r="A36" s="530" t="s">
        <v>75</v>
      </c>
      <c r="B36" s="525">
        <v>3718.28</v>
      </c>
      <c r="C36" s="510">
        <f t="shared" si="3"/>
        <v>100.23614915137269</v>
      </c>
      <c r="D36" s="511">
        <f>B36/B$28*100</f>
        <v>108.16562814538135</v>
      </c>
      <c r="E36" s="531">
        <v>2428.86</v>
      </c>
      <c r="F36" s="510">
        <f t="shared" si="1"/>
        <v>100.22654402753193</v>
      </c>
      <c r="G36" s="532">
        <f>E36/E$28*100</f>
        <v>108.34418770630742</v>
      </c>
      <c r="H36" s="539">
        <v>2225.67</v>
      </c>
      <c r="I36" s="510">
        <f t="shared" si="2"/>
        <v>96.549973971889642</v>
      </c>
      <c r="J36" s="511">
        <f>H36/H$28*100</f>
        <v>105.16301266301267</v>
      </c>
      <c r="K36" s="482"/>
      <c r="L36" s="482"/>
      <c r="M36" s="482"/>
      <c r="N36" s="482"/>
    </row>
    <row r="37" spans="1:14" ht="17.25" hidden="1" thickBot="1" x14ac:dyDescent="0.3">
      <c r="A37" s="540" t="s">
        <v>81</v>
      </c>
      <c r="B37" s="525">
        <v>3475.35</v>
      </c>
      <c r="C37" s="510">
        <f t="shared" si="3"/>
        <v>93.466602837871278</v>
      </c>
      <c r="D37" s="511">
        <f>B37/B$28*100</f>
        <v>101.09873806573229</v>
      </c>
      <c r="E37" s="531">
        <v>2313.62</v>
      </c>
      <c r="F37" s="510">
        <f t="shared" si="1"/>
        <v>95.25538730103834</v>
      </c>
      <c r="G37" s="511">
        <f>E37/E$28*100</f>
        <v>103.20367561780711</v>
      </c>
      <c r="H37" s="525">
        <v>2139.96</v>
      </c>
      <c r="I37" s="510">
        <f t="shared" si="2"/>
        <v>96.149024788041345</v>
      </c>
      <c r="J37" s="511">
        <f>H37/H$28*100</f>
        <v>101.11321111321112</v>
      </c>
      <c r="K37" s="482"/>
      <c r="L37" s="482"/>
      <c r="M37" s="482"/>
      <c r="N37" s="482"/>
    </row>
    <row r="38" spans="1:14" ht="17.25" hidden="1" thickBot="1" x14ac:dyDescent="0.3">
      <c r="A38" s="540" t="s">
        <v>84</v>
      </c>
      <c r="B38" s="525">
        <v>3484.3</v>
      </c>
      <c r="C38" s="510">
        <f t="shared" si="3"/>
        <v>100.25752801876071</v>
      </c>
      <c r="D38" s="511">
        <f>B38/B$28*100</f>
        <v>101.35909564286504</v>
      </c>
      <c r="E38" s="531">
        <v>2259.6999999999998</v>
      </c>
      <c r="F38" s="510">
        <f t="shared" si="1"/>
        <v>97.669453064893972</v>
      </c>
      <c r="G38" s="511">
        <f>E38/E$28*100</f>
        <v>100.79846551877954</v>
      </c>
      <c r="H38" s="525">
        <v>2101.3000000000002</v>
      </c>
      <c r="I38" s="510">
        <f t="shared" si="2"/>
        <v>98.193424176152831</v>
      </c>
      <c r="J38" s="511">
        <f>H38/H$28*100</f>
        <v>99.286524286524298</v>
      </c>
      <c r="K38" s="482"/>
      <c r="L38" s="482"/>
      <c r="M38" s="482"/>
      <c r="N38" s="482"/>
    </row>
    <row r="39" spans="1:14" ht="17.25" hidden="1" thickBot="1" x14ac:dyDescent="0.3">
      <c r="A39" s="541" t="s">
        <v>88</v>
      </c>
      <c r="B39" s="542">
        <v>3509.28</v>
      </c>
      <c r="C39" s="543">
        <f t="shared" si="3"/>
        <v>100.71693022988835</v>
      </c>
      <c r="D39" s="544">
        <f>B39/B$28*100</f>
        <v>102.0857696402702</v>
      </c>
      <c r="E39" s="545">
        <v>2268.39</v>
      </c>
      <c r="F39" s="543">
        <f t="shared" si="1"/>
        <v>100.38456432269771</v>
      </c>
      <c r="G39" s="544">
        <f>E39/E$28*100</f>
        <v>101.1861004549915</v>
      </c>
      <c r="H39" s="542">
        <v>2107.6999999999998</v>
      </c>
      <c r="I39" s="543">
        <f t="shared" si="2"/>
        <v>100.30457335934895</v>
      </c>
      <c r="J39" s="544">
        <f>H39/H$28*100</f>
        <v>99.58892458892457</v>
      </c>
      <c r="K39" s="482"/>
      <c r="L39" s="482"/>
      <c r="M39" s="482"/>
      <c r="N39" s="482"/>
    </row>
    <row r="40" spans="1:14" ht="17.25" hidden="1" thickBot="1" x14ac:dyDescent="0.25">
      <c r="A40" s="526" t="s">
        <v>114</v>
      </c>
      <c r="B40" s="546">
        <v>3484.4</v>
      </c>
      <c r="C40" s="547">
        <f t="shared" si="3"/>
        <v>99.291022659918838</v>
      </c>
      <c r="D40" s="548">
        <f t="shared" ref="D40:D51" si="7">B40/B$40*100</f>
        <v>100</v>
      </c>
      <c r="E40" s="549">
        <v>2298.23</v>
      </c>
      <c r="F40" s="547">
        <f t="shared" si="1"/>
        <v>101.31547044379494</v>
      </c>
      <c r="G40" s="550">
        <f t="shared" ref="G40:G51" si="8">E40/E$40*100</f>
        <v>100</v>
      </c>
      <c r="H40" s="546">
        <v>2131</v>
      </c>
      <c r="I40" s="547">
        <f t="shared" si="2"/>
        <v>101.10547041799119</v>
      </c>
      <c r="J40" s="548">
        <f t="shared" ref="J40:J51" si="9">H40/H$40*100</f>
        <v>100</v>
      </c>
      <c r="K40" s="482"/>
      <c r="L40" s="482"/>
      <c r="M40" s="482"/>
      <c r="N40" s="482"/>
    </row>
    <row r="41" spans="1:14" ht="17.25" hidden="1" thickBot="1" x14ac:dyDescent="0.3">
      <c r="A41" s="530" t="s">
        <v>10</v>
      </c>
      <c r="B41" s="525">
        <v>3582.03</v>
      </c>
      <c r="C41" s="510">
        <f t="shared" si="3"/>
        <v>102.80191711628974</v>
      </c>
      <c r="D41" s="551">
        <f t="shared" si="7"/>
        <v>102.80191711628974</v>
      </c>
      <c r="E41" s="531">
        <v>2348.34</v>
      </c>
      <c r="F41" s="510">
        <f t="shared" si="1"/>
        <v>102.18037359185112</v>
      </c>
      <c r="G41" s="552">
        <f t="shared" si="8"/>
        <v>102.18037359185112</v>
      </c>
      <c r="H41" s="553">
        <v>2192.7199999999998</v>
      </c>
      <c r="I41" s="510">
        <f t="shared" si="2"/>
        <v>102.89629282027218</v>
      </c>
      <c r="J41" s="551">
        <f t="shared" si="9"/>
        <v>102.89629282027218</v>
      </c>
      <c r="K41" s="482"/>
      <c r="L41" s="482"/>
      <c r="M41" s="482"/>
      <c r="N41" s="482"/>
    </row>
    <row r="42" spans="1:14" ht="17.25" hidden="1" thickBot="1" x14ac:dyDescent="0.3">
      <c r="A42" s="530" t="s">
        <v>11</v>
      </c>
      <c r="B42" s="525">
        <v>3667.61</v>
      </c>
      <c r="C42" s="510">
        <f t="shared" si="3"/>
        <v>102.38914805291972</v>
      </c>
      <c r="D42" s="551">
        <f t="shared" si="7"/>
        <v>105.25800711743771</v>
      </c>
      <c r="E42" s="531">
        <v>2397.3200000000002</v>
      </c>
      <c r="F42" s="510">
        <f t="shared" si="1"/>
        <v>102.08572864236014</v>
      </c>
      <c r="G42" s="552">
        <f t="shared" si="8"/>
        <v>104.31157891072695</v>
      </c>
      <c r="H42" s="553">
        <v>2239.67</v>
      </c>
      <c r="I42" s="510">
        <f t="shared" si="2"/>
        <v>102.14117625597432</v>
      </c>
      <c r="J42" s="551">
        <f t="shared" si="9"/>
        <v>105.09948381041765</v>
      </c>
      <c r="K42" s="482"/>
      <c r="L42" s="482"/>
      <c r="M42" s="482"/>
      <c r="N42" s="482"/>
    </row>
    <row r="43" spans="1:14" ht="17.25" hidden="1" thickBot="1" x14ac:dyDescent="0.3">
      <c r="A43" s="530" t="s">
        <v>12</v>
      </c>
      <c r="B43" s="525">
        <v>3761.96</v>
      </c>
      <c r="C43" s="510">
        <f t="shared" si="3"/>
        <v>102.57251997895087</v>
      </c>
      <c r="D43" s="551">
        <f t="shared" si="7"/>
        <v>107.96579037997932</v>
      </c>
      <c r="E43" s="531">
        <v>2457.02</v>
      </c>
      <c r="F43" s="510">
        <f t="shared" si="1"/>
        <v>102.49028081357514</v>
      </c>
      <c r="G43" s="552">
        <f t="shared" si="8"/>
        <v>106.9092301466781</v>
      </c>
      <c r="H43" s="553">
        <v>2272.67</v>
      </c>
      <c r="I43" s="510">
        <f t="shared" si="2"/>
        <v>101.47343135372621</v>
      </c>
      <c r="J43" s="551">
        <f t="shared" si="9"/>
        <v>106.64805255748475</v>
      </c>
      <c r="K43" s="482"/>
      <c r="L43" s="482"/>
      <c r="M43" s="482"/>
      <c r="N43" s="482"/>
    </row>
    <row r="44" spans="1:14" ht="17.25" hidden="1" thickBot="1" x14ac:dyDescent="0.3">
      <c r="A44" s="530" t="s">
        <v>13</v>
      </c>
      <c r="B44" s="525">
        <v>3809.35</v>
      </c>
      <c r="C44" s="510">
        <f t="shared" si="3"/>
        <v>101.2597156801242</v>
      </c>
      <c r="D44" s="551">
        <f t="shared" si="7"/>
        <v>109.32585237056594</v>
      </c>
      <c r="E44" s="531">
        <v>2470.25</v>
      </c>
      <c r="F44" s="510">
        <f t="shared" si="1"/>
        <v>100.53845715541591</v>
      </c>
      <c r="G44" s="552">
        <f t="shared" si="8"/>
        <v>107.48489054620293</v>
      </c>
      <c r="H44" s="553">
        <v>2282.61</v>
      </c>
      <c r="I44" s="510">
        <f t="shared" si="2"/>
        <v>100.43737102174974</v>
      </c>
      <c r="J44" s="551">
        <f t="shared" si="9"/>
        <v>107.11450023463162</v>
      </c>
      <c r="K44" s="482"/>
      <c r="L44" s="482"/>
      <c r="M44" s="482"/>
      <c r="N44" s="482"/>
    </row>
    <row r="45" spans="1:14" ht="17.25" hidden="1" thickBot="1" x14ac:dyDescent="0.25">
      <c r="A45" s="554" t="s">
        <v>14</v>
      </c>
      <c r="B45" s="553">
        <v>3854.5</v>
      </c>
      <c r="C45" s="555">
        <f t="shared" si="3"/>
        <v>101.18524157664694</v>
      </c>
      <c r="D45" s="551">
        <f t="shared" si="7"/>
        <v>110.62162782688554</v>
      </c>
      <c r="E45" s="556">
        <v>2532.1999999999998</v>
      </c>
      <c r="F45" s="555">
        <f t="shared" si="1"/>
        <v>102.50784333569476</v>
      </c>
      <c r="G45" s="552">
        <f t="shared" si="8"/>
        <v>110.18044321064471</v>
      </c>
      <c r="H45" s="553">
        <v>2316.8000000000002</v>
      </c>
      <c r="I45" s="555">
        <f t="shared" si="2"/>
        <v>101.49784676313519</v>
      </c>
      <c r="J45" s="551">
        <f t="shared" si="9"/>
        <v>108.71891130924449</v>
      </c>
      <c r="K45" s="482"/>
      <c r="L45" s="482"/>
      <c r="M45" s="482"/>
      <c r="N45" s="482"/>
    </row>
    <row r="46" spans="1:14" ht="17.25" hidden="1" thickBot="1" x14ac:dyDescent="0.25">
      <c r="A46" s="554" t="s">
        <v>15</v>
      </c>
      <c r="B46" s="553">
        <v>3808.84</v>
      </c>
      <c r="C46" s="555">
        <f t="shared" si="3"/>
        <v>98.815410559086786</v>
      </c>
      <c r="D46" s="551">
        <f t="shared" si="7"/>
        <v>109.31121570428195</v>
      </c>
      <c r="E46" s="556">
        <v>2548.98</v>
      </c>
      <c r="F46" s="555">
        <f t="shared" si="1"/>
        <v>100.66266487639209</v>
      </c>
      <c r="G46" s="552">
        <f t="shared" si="8"/>
        <v>110.91057030845477</v>
      </c>
      <c r="H46" s="553">
        <v>2344.36</v>
      </c>
      <c r="I46" s="555">
        <f t="shared" si="2"/>
        <v>101.18957182320443</v>
      </c>
      <c r="J46" s="551">
        <f t="shared" si="9"/>
        <v>110.01220084467387</v>
      </c>
      <c r="K46" s="482"/>
      <c r="L46" s="482"/>
      <c r="M46" s="482"/>
      <c r="N46" s="482"/>
    </row>
    <row r="47" spans="1:14" ht="17.25" hidden="1" thickBot="1" x14ac:dyDescent="0.25">
      <c r="A47" s="557" t="s">
        <v>71</v>
      </c>
      <c r="B47" s="558">
        <v>3758.33</v>
      </c>
      <c r="C47" s="559">
        <f t="shared" si="3"/>
        <v>98.673874460465655</v>
      </c>
      <c r="D47" s="560">
        <f t="shared" si="7"/>
        <v>107.86161175525197</v>
      </c>
      <c r="E47" s="561">
        <v>2617.46</v>
      </c>
      <c r="F47" s="559">
        <f>E47/E46*100</f>
        <v>102.68656482200724</v>
      </c>
      <c r="G47" s="562">
        <f t="shared" si="8"/>
        <v>113.89025467424932</v>
      </c>
      <c r="H47" s="558">
        <v>2354.6</v>
      </c>
      <c r="I47" s="559">
        <f t="shared" si="2"/>
        <v>100.4367929840127</v>
      </c>
      <c r="J47" s="560">
        <f t="shared" si="9"/>
        <v>110.49272641952135</v>
      </c>
      <c r="K47" s="482"/>
      <c r="L47" s="482"/>
      <c r="M47" s="482"/>
      <c r="N47" s="482"/>
    </row>
    <row r="48" spans="1:14" ht="17.25" hidden="1" thickBot="1" x14ac:dyDescent="0.25">
      <c r="A48" s="557" t="s">
        <v>75</v>
      </c>
      <c r="B48" s="558">
        <v>3877.71</v>
      </c>
      <c r="C48" s="559">
        <f t="shared" si="3"/>
        <v>103.17641079947744</v>
      </c>
      <c r="D48" s="560">
        <f t="shared" si="7"/>
        <v>111.28773963953623</v>
      </c>
      <c r="E48" s="561">
        <v>2590.12</v>
      </c>
      <c r="F48" s="559">
        <f>E48/E47*100</f>
        <v>98.955475919402772</v>
      </c>
      <c r="G48" s="562">
        <f t="shared" si="8"/>
        <v>112.70064353872327</v>
      </c>
      <c r="H48" s="558">
        <v>2371.96</v>
      </c>
      <c r="I48" s="559">
        <f t="shared" si="2"/>
        <v>100.7372802174467</v>
      </c>
      <c r="J48" s="560">
        <f t="shared" si="9"/>
        <v>111.30736743312998</v>
      </c>
      <c r="K48" s="482"/>
      <c r="L48" s="482"/>
      <c r="M48" s="482"/>
      <c r="N48" s="482"/>
    </row>
    <row r="49" spans="1:14" ht="17.25" hidden="1" thickBot="1" x14ac:dyDescent="0.25">
      <c r="A49" s="557" t="s">
        <v>81</v>
      </c>
      <c r="B49" s="558">
        <v>3758.21</v>
      </c>
      <c r="C49" s="559">
        <f t="shared" si="3"/>
        <v>96.918284245082802</v>
      </c>
      <c r="D49" s="560">
        <f t="shared" si="7"/>
        <v>107.85816783377338</v>
      </c>
      <c r="E49" s="561">
        <v>2496.67</v>
      </c>
      <c r="F49" s="559">
        <f>E49/E48*100</f>
        <v>96.392059055178919</v>
      </c>
      <c r="G49" s="562">
        <f t="shared" si="8"/>
        <v>108.63447087541283</v>
      </c>
      <c r="H49" s="558">
        <v>2442.54</v>
      </c>
      <c r="I49" s="559">
        <f t="shared" si="2"/>
        <v>102.97559823943068</v>
      </c>
      <c r="J49" s="560">
        <f t="shared" si="9"/>
        <v>114.61942749882684</v>
      </c>
      <c r="K49" s="482"/>
      <c r="L49" s="482"/>
      <c r="M49" s="482"/>
      <c r="N49" s="482"/>
    </row>
    <row r="50" spans="1:14" ht="17.25" hidden="1" thickBot="1" x14ac:dyDescent="0.25">
      <c r="A50" s="557" t="s">
        <v>84</v>
      </c>
      <c r="B50" s="558">
        <v>3894.63</v>
      </c>
      <c r="C50" s="559">
        <f>B50/B49*100</f>
        <v>103.62991956277057</v>
      </c>
      <c r="D50" s="560">
        <f t="shared" si="7"/>
        <v>111.77333256801745</v>
      </c>
      <c r="E50" s="561">
        <v>2539.16</v>
      </c>
      <c r="F50" s="559">
        <f>E50/E49*100</f>
        <v>101.70186688669307</v>
      </c>
      <c r="G50" s="562">
        <f t="shared" si="8"/>
        <v>110.48328496277568</v>
      </c>
      <c r="H50" s="558">
        <v>2464.96</v>
      </c>
      <c r="I50" s="559">
        <f>H50/H49*100</f>
        <v>100.91789694334588</v>
      </c>
      <c r="J50" s="560">
        <f t="shared" si="9"/>
        <v>115.67151572031911</v>
      </c>
      <c r="K50" s="482"/>
      <c r="L50" s="482"/>
      <c r="M50" s="482"/>
      <c r="N50" s="482"/>
    </row>
    <row r="51" spans="1:14" ht="17.25" hidden="1" thickBot="1" x14ac:dyDescent="0.25">
      <c r="A51" s="557" t="s">
        <v>88</v>
      </c>
      <c r="B51" s="558">
        <v>3912.55</v>
      </c>
      <c r="C51" s="559">
        <f>B51/B50*100</f>
        <v>100.46012073033896</v>
      </c>
      <c r="D51" s="560">
        <f t="shared" si="7"/>
        <v>112.2876248421536</v>
      </c>
      <c r="E51" s="561">
        <v>2618.0300000000002</v>
      </c>
      <c r="F51" s="559">
        <f>E51/E50*100</f>
        <v>103.10614533940358</v>
      </c>
      <c r="G51" s="562">
        <f t="shared" si="8"/>
        <v>113.91505636946695</v>
      </c>
      <c r="H51" s="558">
        <v>2519.35</v>
      </c>
      <c r="I51" s="559">
        <f>H51/H50*100</f>
        <v>102.20652667791769</v>
      </c>
      <c r="J51" s="560">
        <f t="shared" si="9"/>
        <v>118.22383857343969</v>
      </c>
      <c r="K51" s="482"/>
      <c r="L51" s="482"/>
      <c r="M51" s="482"/>
      <c r="N51" s="482"/>
    </row>
    <row r="52" spans="1:14" ht="17.25" hidden="1" thickBot="1" x14ac:dyDescent="0.25">
      <c r="A52" s="563" t="s">
        <v>230</v>
      </c>
      <c r="B52" s="564">
        <v>4663.51</v>
      </c>
      <c r="C52" s="565">
        <v>98.945726894678785</v>
      </c>
      <c r="D52" s="566">
        <v>104.97088462568681</v>
      </c>
      <c r="E52" s="564">
        <v>3171.84</v>
      </c>
      <c r="F52" s="565">
        <v>101.01755157027794</v>
      </c>
      <c r="G52" s="566">
        <v>104.26755905615349</v>
      </c>
      <c r="H52" s="564">
        <v>2871.48</v>
      </c>
      <c r="I52" s="565">
        <v>101.24213309828119</v>
      </c>
      <c r="J52" s="566">
        <v>110.06309075716574</v>
      </c>
      <c r="K52" s="482"/>
      <c r="L52" s="482"/>
      <c r="M52" s="482"/>
      <c r="N52" s="482"/>
    </row>
    <row r="53" spans="1:14" ht="17.25" hidden="1" thickBot="1" x14ac:dyDescent="0.25">
      <c r="A53" s="1137" t="s">
        <v>232</v>
      </c>
      <c r="B53" s="1138"/>
      <c r="C53" s="1138"/>
      <c r="D53" s="1138"/>
      <c r="E53" s="1138"/>
      <c r="F53" s="1138"/>
      <c r="G53" s="1138"/>
      <c r="H53" s="1138"/>
      <c r="I53" s="1138"/>
      <c r="J53" s="1139"/>
      <c r="K53" s="482"/>
      <c r="L53" s="482"/>
      <c r="M53" s="482"/>
      <c r="N53" s="482"/>
    </row>
    <row r="54" spans="1:14" ht="17.25" hidden="1" thickBot="1" x14ac:dyDescent="0.25">
      <c r="A54" s="567" t="s">
        <v>10</v>
      </c>
      <c r="B54" s="568">
        <v>4636.76</v>
      </c>
      <c r="C54" s="547">
        <f>B54/B52*100</f>
        <v>99.426397713310365</v>
      </c>
      <c r="D54" s="548">
        <f>B54/B$52*100</f>
        <v>99.426397713310365</v>
      </c>
      <c r="E54" s="568">
        <v>3230.64</v>
      </c>
      <c r="F54" s="547">
        <f>E54/E52*100</f>
        <v>101.85381355932202</v>
      </c>
      <c r="G54" s="548">
        <f t="shared" ref="G54:G61" si="10">E54/E$52*100</f>
        <v>101.85381355932202</v>
      </c>
      <c r="H54" s="568">
        <v>2922.88</v>
      </c>
      <c r="I54" s="547">
        <f>H54/H52*100</f>
        <v>101.79001769122544</v>
      </c>
      <c r="J54" s="548">
        <f t="shared" ref="J54:J61" si="11">H54/H$52*100</f>
        <v>101.79001769122544</v>
      </c>
      <c r="K54" s="482"/>
      <c r="L54" s="482"/>
      <c r="M54" s="482"/>
      <c r="N54" s="482"/>
    </row>
    <row r="55" spans="1:14" ht="17.25" hidden="1" thickBot="1" x14ac:dyDescent="0.25">
      <c r="A55" s="569" t="s">
        <v>11</v>
      </c>
      <c r="B55" s="570">
        <v>4730.58</v>
      </c>
      <c r="C55" s="555">
        <f>B55/B54*100</f>
        <v>102.02339564696037</v>
      </c>
      <c r="D55" s="551">
        <f t="shared" ref="D55:D61" si="12">B55/B$52*100</f>
        <v>101.438187116571</v>
      </c>
      <c r="E55" s="570">
        <v>3288.8</v>
      </c>
      <c r="F55" s="555">
        <f t="shared" ref="F55:F62" si="13">E55/E54*100</f>
        <v>101.80026248668996</v>
      </c>
      <c r="G55" s="551">
        <f t="shared" si="10"/>
        <v>103.68744955609361</v>
      </c>
      <c r="H55" s="570">
        <v>2998.3</v>
      </c>
      <c r="I55" s="555">
        <f t="shared" ref="I55:I62" si="14">H55/H54*100</f>
        <v>102.58033172761112</v>
      </c>
      <c r="J55" s="551">
        <f t="shared" si="11"/>
        <v>104.41653781325311</v>
      </c>
      <c r="K55" s="482"/>
      <c r="L55" s="482"/>
      <c r="M55" s="482"/>
      <c r="N55" s="482"/>
    </row>
    <row r="56" spans="1:14" ht="17.25" hidden="1" thickBot="1" x14ac:dyDescent="0.25">
      <c r="A56" s="571" t="s">
        <v>12</v>
      </c>
      <c r="B56" s="572">
        <v>4763.34</v>
      </c>
      <c r="C56" s="559">
        <f t="shared" ref="C56:C62" si="15">B56/B55*100</f>
        <v>100.69251550549826</v>
      </c>
      <c r="D56" s="560">
        <f t="shared" si="12"/>
        <v>102.14066229084959</v>
      </c>
      <c r="E56" s="572">
        <v>3388</v>
      </c>
      <c r="F56" s="559">
        <f t="shared" si="13"/>
        <v>103.0162977377767</v>
      </c>
      <c r="G56" s="560">
        <f t="shared" si="10"/>
        <v>106.81497175141243</v>
      </c>
      <c r="H56" s="572">
        <v>3080.4</v>
      </c>
      <c r="I56" s="559">
        <f t="shared" si="14"/>
        <v>102.73821832371677</v>
      </c>
      <c r="J56" s="560">
        <f t="shared" si="11"/>
        <v>107.27569058464626</v>
      </c>
      <c r="K56" s="482"/>
      <c r="L56" s="482"/>
      <c r="M56" s="482"/>
      <c r="N56" s="482"/>
    </row>
    <row r="57" spans="1:14" ht="17.25" hidden="1" thickBot="1" x14ac:dyDescent="0.25">
      <c r="A57" s="571" t="s">
        <v>13</v>
      </c>
      <c r="B57" s="572">
        <v>4923.8</v>
      </c>
      <c r="C57" s="559">
        <f t="shared" si="15"/>
        <v>103.3686446904903</v>
      </c>
      <c r="D57" s="560">
        <f t="shared" si="12"/>
        <v>105.58141828794191</v>
      </c>
      <c r="E57" s="572">
        <v>3444.6</v>
      </c>
      <c r="F57" s="559">
        <f t="shared" si="13"/>
        <v>101.67060212514758</v>
      </c>
      <c r="G57" s="560">
        <f t="shared" si="10"/>
        <v>108.5994249394673</v>
      </c>
      <c r="H57" s="572">
        <v>3137.5</v>
      </c>
      <c r="I57" s="559">
        <f t="shared" si="14"/>
        <v>101.85365536943254</v>
      </c>
      <c r="J57" s="560">
        <f t="shared" si="11"/>
        <v>109.26421218326439</v>
      </c>
      <c r="K57" s="482"/>
      <c r="L57" s="482"/>
      <c r="M57" s="482"/>
      <c r="N57" s="482"/>
    </row>
    <row r="58" spans="1:14" ht="17.25" hidden="1" thickBot="1" x14ac:dyDescent="0.25">
      <c r="A58" s="571" t="s">
        <v>14</v>
      </c>
      <c r="B58" s="572">
        <v>5473.72</v>
      </c>
      <c r="C58" s="559">
        <f t="shared" si="15"/>
        <v>111.16860961046346</v>
      </c>
      <c r="D58" s="560">
        <f t="shared" si="12"/>
        <v>117.37339471771261</v>
      </c>
      <c r="E58" s="572">
        <v>3637</v>
      </c>
      <c r="F58" s="559">
        <f t="shared" si="13"/>
        <v>105.58555420077805</v>
      </c>
      <c r="G58" s="560">
        <f t="shared" si="10"/>
        <v>114.66530468119451</v>
      </c>
      <c r="H58" s="572">
        <v>3235.71</v>
      </c>
      <c r="I58" s="559">
        <f t="shared" si="14"/>
        <v>103.13019920318725</v>
      </c>
      <c r="J58" s="560">
        <f t="shared" si="11"/>
        <v>112.68439968239375</v>
      </c>
      <c r="K58" s="482"/>
      <c r="L58" s="482"/>
      <c r="M58" s="482"/>
      <c r="N58" s="482"/>
    </row>
    <row r="59" spans="1:14" ht="17.25" hidden="1" thickBot="1" x14ac:dyDescent="0.25">
      <c r="A59" s="571" t="s">
        <v>15</v>
      </c>
      <c r="B59" s="572">
        <v>4886.84</v>
      </c>
      <c r="C59" s="559">
        <f t="shared" si="15"/>
        <v>89.278223950074178</v>
      </c>
      <c r="D59" s="560">
        <f t="shared" si="12"/>
        <v>104.78888219388401</v>
      </c>
      <c r="E59" s="572">
        <v>3571.24</v>
      </c>
      <c r="F59" s="559">
        <f t="shared" si="13"/>
        <v>98.191916414627428</v>
      </c>
      <c r="G59" s="560">
        <f t="shared" si="10"/>
        <v>112.59206012913639</v>
      </c>
      <c r="H59" s="572">
        <v>3281.88</v>
      </c>
      <c r="I59" s="559">
        <f t="shared" si="14"/>
        <v>101.42688930713817</v>
      </c>
      <c r="J59" s="560">
        <f t="shared" si="11"/>
        <v>114.29228133227465</v>
      </c>
      <c r="K59" s="482"/>
      <c r="L59" s="482"/>
      <c r="M59" s="482"/>
      <c r="N59" s="482"/>
    </row>
    <row r="60" spans="1:14" ht="17.25" hidden="1" thickBot="1" x14ac:dyDescent="0.25">
      <c r="A60" s="571" t="s">
        <v>71</v>
      </c>
      <c r="B60" s="572">
        <v>4926.45</v>
      </c>
      <c r="C60" s="559">
        <f t="shared" si="15"/>
        <v>100.81054423717575</v>
      </c>
      <c r="D60" s="560">
        <f t="shared" si="12"/>
        <v>105.63824243970743</v>
      </c>
      <c r="E60" s="572">
        <v>3592.64</v>
      </c>
      <c r="F60" s="559">
        <f t="shared" si="13"/>
        <v>100.59923163943057</v>
      </c>
      <c r="G60" s="560">
        <f t="shared" si="10"/>
        <v>113.26674737691687</v>
      </c>
      <c r="H60" s="572">
        <v>3180.11</v>
      </c>
      <c r="I60" s="559">
        <f t="shared" si="14"/>
        <v>96.899033480809777</v>
      </c>
      <c r="J60" s="560">
        <f t="shared" si="11"/>
        <v>110.74811595414211</v>
      </c>
      <c r="K60" s="482"/>
      <c r="L60" s="482"/>
      <c r="M60" s="482"/>
      <c r="N60" s="482"/>
    </row>
    <row r="61" spans="1:14" ht="17.25" hidden="1" thickBot="1" x14ac:dyDescent="0.25">
      <c r="A61" s="569" t="s">
        <v>75</v>
      </c>
      <c r="B61" s="570">
        <v>4913.3500000000004</v>
      </c>
      <c r="C61" s="555">
        <f>B61/B60*100</f>
        <v>99.73408844096663</v>
      </c>
      <c r="D61" s="551">
        <f t="shared" si="12"/>
        <v>105.35733814230055</v>
      </c>
      <c r="E61" s="570">
        <v>3552.92</v>
      </c>
      <c r="F61" s="555">
        <f>E61/E60*100</f>
        <v>98.894406341854463</v>
      </c>
      <c r="G61" s="551">
        <f t="shared" si="10"/>
        <v>112.01447740112994</v>
      </c>
      <c r="H61" s="570">
        <v>3017.5</v>
      </c>
      <c r="I61" s="555">
        <f>H61/H60*100</f>
        <v>94.886654864139913</v>
      </c>
      <c r="J61" s="551">
        <f t="shared" si="11"/>
        <v>105.08518255394431</v>
      </c>
      <c r="K61" s="482"/>
      <c r="L61" s="482"/>
      <c r="M61" s="482"/>
      <c r="N61" s="482"/>
    </row>
    <row r="62" spans="1:14" ht="17.25" hidden="1" thickBot="1" x14ac:dyDescent="0.25">
      <c r="A62" s="569" t="s">
        <v>81</v>
      </c>
      <c r="B62" s="570">
        <v>4746.9399999999996</v>
      </c>
      <c r="C62" s="555">
        <f t="shared" si="15"/>
        <v>96.613105111583735</v>
      </c>
      <c r="D62" s="551">
        <f>B62/B$52*100</f>
        <v>101.78899584218752</v>
      </c>
      <c r="E62" s="570">
        <v>3429.76</v>
      </c>
      <c r="F62" s="555">
        <f t="shared" si="13"/>
        <v>96.533555498012902</v>
      </c>
      <c r="G62" s="551">
        <f>E62/E$52*100</f>
        <v>108.13155770782889</v>
      </c>
      <c r="H62" s="570">
        <v>2996.05</v>
      </c>
      <c r="I62" s="555">
        <f t="shared" si="14"/>
        <v>99.289146644573322</v>
      </c>
      <c r="J62" s="551">
        <f>H62/H$52*100</f>
        <v>104.33818100770335</v>
      </c>
      <c r="K62" s="482"/>
      <c r="L62" s="482"/>
      <c r="M62" s="482"/>
      <c r="N62" s="482"/>
    </row>
    <row r="63" spans="1:14" ht="17.25" hidden="1" thickBot="1" x14ac:dyDescent="0.25">
      <c r="A63" s="573" t="s">
        <v>84</v>
      </c>
      <c r="B63" s="574">
        <v>4675.8999999999996</v>
      </c>
      <c r="C63" s="575">
        <f>B63/B62*100</f>
        <v>98.503456963854603</v>
      </c>
      <c r="D63" s="576">
        <f>B63/B$52*100</f>
        <v>100.26567971334894</v>
      </c>
      <c r="E63" s="574">
        <v>3401.8</v>
      </c>
      <c r="F63" s="575">
        <f>E63/E62*100</f>
        <v>99.184782608695656</v>
      </c>
      <c r="G63" s="576">
        <f>E63/E$52*100</f>
        <v>107.25005044390639</v>
      </c>
      <c r="H63" s="574">
        <v>3043.7</v>
      </c>
      <c r="I63" s="575">
        <f>H63/H62*100</f>
        <v>101.59042739607149</v>
      </c>
      <c r="J63" s="576">
        <f>H63/H$52*100</f>
        <v>105.99760402301253</v>
      </c>
      <c r="K63" s="482"/>
      <c r="L63" s="482"/>
      <c r="M63" s="482"/>
      <c r="N63" s="482"/>
    </row>
    <row r="64" spans="1:14" ht="17.25" hidden="1" thickBot="1" x14ac:dyDescent="0.25">
      <c r="A64" s="571" t="s">
        <v>88</v>
      </c>
      <c r="B64" s="572">
        <v>4645.1000000000004</v>
      </c>
      <c r="C64" s="559">
        <f>B64/B63*100</f>
        <v>99.341303278513237</v>
      </c>
      <c r="D64" s="560">
        <f>B64/B$52*100</f>
        <v>99.605232968300712</v>
      </c>
      <c r="E64" s="572">
        <v>3472.7</v>
      </c>
      <c r="F64" s="559">
        <f>E64/E63*100</f>
        <v>102.08419072255863</v>
      </c>
      <c r="G64" s="560">
        <f>E64/E$52*100</f>
        <v>109.48534604519773</v>
      </c>
      <c r="H64" s="572">
        <v>3139.4</v>
      </c>
      <c r="I64" s="559">
        <f>H64/H63*100</f>
        <v>103.14419949403688</v>
      </c>
      <c r="J64" s="560">
        <f>H64/H$52*100</f>
        <v>109.33038015239529</v>
      </c>
      <c r="K64" s="482"/>
      <c r="L64" s="482"/>
      <c r="M64" s="482"/>
      <c r="N64" s="482"/>
    </row>
    <row r="65" spans="1:14" ht="17.25" hidden="1" thickBot="1" x14ac:dyDescent="0.25">
      <c r="A65" s="563" t="s">
        <v>264</v>
      </c>
      <c r="B65" s="564">
        <v>4758.3999999999996</v>
      </c>
      <c r="C65" s="565">
        <f>B65/B64*100</f>
        <v>102.43912940517963</v>
      </c>
      <c r="D65" s="566">
        <f>B65/B$52*100</f>
        <v>102.0347334947282</v>
      </c>
      <c r="E65" s="564">
        <v>3603.54</v>
      </c>
      <c r="F65" s="565">
        <f>E65/E64*100</f>
        <v>103.76767356811702</v>
      </c>
      <c r="G65" s="566">
        <f>E65/E$52*100</f>
        <v>113.61039648910412</v>
      </c>
      <c r="H65" s="564">
        <v>3297.89</v>
      </c>
      <c r="I65" s="565">
        <f>H65/H64*100</f>
        <v>105.04841689494808</v>
      </c>
      <c r="J65" s="566">
        <f>H65/H$52*100</f>
        <v>114.84983353531976</v>
      </c>
      <c r="K65" s="482"/>
      <c r="L65" s="482"/>
      <c r="M65" s="482"/>
      <c r="N65" s="482"/>
    </row>
    <row r="66" spans="1:14" ht="16.5" hidden="1" customHeight="1" thickBot="1" x14ac:dyDescent="0.25">
      <c r="A66" s="1137" t="s">
        <v>267</v>
      </c>
      <c r="B66" s="1138"/>
      <c r="C66" s="1138"/>
      <c r="D66" s="1138"/>
      <c r="E66" s="1138"/>
      <c r="F66" s="1138"/>
      <c r="G66" s="1138"/>
      <c r="H66" s="1138"/>
      <c r="I66" s="1138"/>
      <c r="J66" s="1139"/>
      <c r="K66" s="482"/>
      <c r="L66" s="482"/>
      <c r="M66" s="482"/>
      <c r="N66" s="482"/>
    </row>
    <row r="67" spans="1:14" ht="16.5" hidden="1" customHeight="1" x14ac:dyDescent="0.2">
      <c r="A67" s="577" t="s">
        <v>10</v>
      </c>
      <c r="B67" s="578">
        <v>5223.7700000000004</v>
      </c>
      <c r="C67" s="579">
        <f>B67/B65*100</f>
        <v>109.77996805648959</v>
      </c>
      <c r="D67" s="580">
        <f t="shared" ref="D67:D78" si="16">B67/B$65*100</f>
        <v>109.77996805648959</v>
      </c>
      <c r="E67" s="578">
        <v>3900.95</v>
      </c>
      <c r="F67" s="579">
        <f>E67/E65*100</f>
        <v>108.25327317027144</v>
      </c>
      <c r="G67" s="580">
        <f t="shared" ref="G67:G78" si="17">E67/E$65*100</f>
        <v>108.25327317027144</v>
      </c>
      <c r="H67" s="578">
        <v>3592.51</v>
      </c>
      <c r="I67" s="579">
        <f>H67/H65*100</f>
        <v>108.93359087173921</v>
      </c>
      <c r="J67" s="580">
        <f t="shared" ref="J67:J78" si="18">H67/H$65*100</f>
        <v>108.93359087173921</v>
      </c>
      <c r="K67" s="482"/>
      <c r="L67" s="482"/>
      <c r="M67" s="482"/>
      <c r="N67" s="482"/>
    </row>
    <row r="68" spans="1:14" ht="16.5" hidden="1" customHeight="1" x14ac:dyDescent="0.2">
      <c r="A68" s="571" t="s">
        <v>11</v>
      </c>
      <c r="B68" s="572">
        <v>5449.3</v>
      </c>
      <c r="C68" s="559">
        <f t="shared" ref="C68:C78" si="19">B68/B67*100</f>
        <v>104.31737997653035</v>
      </c>
      <c r="D68" s="560">
        <f t="shared" si="16"/>
        <v>114.51958641560189</v>
      </c>
      <c r="E68" s="572">
        <v>4060.44</v>
      </c>
      <c r="F68" s="559">
        <f t="shared" ref="F68:F78" si="20">E68/E67*100</f>
        <v>104.08849126494827</v>
      </c>
      <c r="G68" s="560">
        <f t="shared" si="17"/>
        <v>112.67919878785861</v>
      </c>
      <c r="H68" s="572">
        <v>3730.03</v>
      </c>
      <c r="I68" s="559">
        <f t="shared" ref="I68:I78" si="21">H68/H67*100</f>
        <v>103.82796429237497</v>
      </c>
      <c r="J68" s="560">
        <f t="shared" si="18"/>
        <v>113.10352983271123</v>
      </c>
      <c r="K68" s="482"/>
      <c r="L68" s="482"/>
      <c r="M68" s="482"/>
      <c r="N68" s="482"/>
    </row>
    <row r="69" spans="1:14" ht="16.5" hidden="1" customHeight="1" x14ac:dyDescent="0.2">
      <c r="A69" s="571" t="s">
        <v>12</v>
      </c>
      <c r="B69" s="572">
        <v>5698.93</v>
      </c>
      <c r="C69" s="559">
        <f t="shared" si="19"/>
        <v>104.58095535206357</v>
      </c>
      <c r="D69" s="560">
        <f t="shared" si="16"/>
        <v>119.76567753866847</v>
      </c>
      <c r="E69" s="572">
        <v>4141.03</v>
      </c>
      <c r="F69" s="559">
        <f t="shared" si="20"/>
        <v>101.98476027228575</v>
      </c>
      <c r="G69" s="560">
        <f t="shared" si="17"/>
        <v>114.91561076052992</v>
      </c>
      <c r="H69" s="572">
        <v>3774.34</v>
      </c>
      <c r="I69" s="559">
        <f t="shared" si="21"/>
        <v>101.18792610247102</v>
      </c>
      <c r="J69" s="560">
        <f t="shared" si="18"/>
        <v>114.4471161864101</v>
      </c>
      <c r="K69" s="482"/>
      <c r="L69" s="482"/>
      <c r="M69" s="482"/>
      <c r="N69" s="482"/>
    </row>
    <row r="70" spans="1:14" ht="16.5" hidden="1" customHeight="1" x14ac:dyDescent="0.2">
      <c r="A70" s="569" t="s">
        <v>13</v>
      </c>
      <c r="B70" s="570">
        <v>5747.51</v>
      </c>
      <c r="C70" s="559">
        <f t="shared" si="19"/>
        <v>100.85244072132839</v>
      </c>
      <c r="D70" s="560">
        <f t="shared" si="16"/>
        <v>120.78660894418294</v>
      </c>
      <c r="E70" s="572">
        <v>4174.51</v>
      </c>
      <c r="F70" s="559">
        <f t="shared" si="20"/>
        <v>100.80849450499032</v>
      </c>
      <c r="G70" s="560">
        <f t="shared" si="17"/>
        <v>115.84469715890486</v>
      </c>
      <c r="H70" s="572">
        <v>3785.74</v>
      </c>
      <c r="I70" s="559">
        <f t="shared" si="21"/>
        <v>100.30203956188366</v>
      </c>
      <c r="J70" s="560">
        <f t="shared" si="18"/>
        <v>114.79279175472803</v>
      </c>
      <c r="K70" s="482"/>
      <c r="L70" s="482"/>
      <c r="M70" s="482"/>
      <c r="N70" s="482"/>
    </row>
    <row r="71" spans="1:14" ht="16.5" hidden="1" customHeight="1" x14ac:dyDescent="0.2">
      <c r="A71" s="571" t="s">
        <v>14</v>
      </c>
      <c r="B71" s="572">
        <v>5664.71</v>
      </c>
      <c r="C71" s="559">
        <f t="shared" si="19"/>
        <v>98.559376147235938</v>
      </c>
      <c r="D71" s="560">
        <f t="shared" si="16"/>
        <v>119.04652824478816</v>
      </c>
      <c r="E71" s="572">
        <v>4204.16</v>
      </c>
      <c r="F71" s="559">
        <f t="shared" si="20"/>
        <v>100.71026300092704</v>
      </c>
      <c r="G71" s="560">
        <f t="shared" si="17"/>
        <v>116.66749918136054</v>
      </c>
      <c r="H71" s="572">
        <v>3824.29</v>
      </c>
      <c r="I71" s="559">
        <f t="shared" si="21"/>
        <v>101.01829497007191</v>
      </c>
      <c r="J71" s="560">
        <f t="shared" si="18"/>
        <v>115.96172097917155</v>
      </c>
      <c r="K71" s="482"/>
      <c r="L71" s="482"/>
      <c r="M71" s="482"/>
      <c r="N71" s="482"/>
    </row>
    <row r="72" spans="1:14" ht="16.5" hidden="1" customHeight="1" x14ac:dyDescent="0.2">
      <c r="A72" s="571" t="s">
        <v>15</v>
      </c>
      <c r="B72" s="572">
        <v>5577.76</v>
      </c>
      <c r="C72" s="559">
        <f t="shared" si="19"/>
        <v>98.465058228929635</v>
      </c>
      <c r="D72" s="560">
        <f t="shared" si="16"/>
        <v>117.21923335574984</v>
      </c>
      <c r="E72" s="572">
        <v>4148.72</v>
      </c>
      <c r="F72" s="559">
        <f t="shared" si="20"/>
        <v>98.681306134875939</v>
      </c>
      <c r="G72" s="560">
        <f t="shared" si="17"/>
        <v>115.12901202706229</v>
      </c>
      <c r="H72" s="572">
        <v>3792.68</v>
      </c>
      <c r="I72" s="559">
        <f t="shared" si="21"/>
        <v>99.173441344667907</v>
      </c>
      <c r="J72" s="560">
        <f t="shared" si="18"/>
        <v>115.00322933754612</v>
      </c>
      <c r="K72" s="482"/>
      <c r="L72" s="482"/>
      <c r="M72" s="482"/>
      <c r="N72" s="482"/>
    </row>
    <row r="73" spans="1:14" ht="16.5" hidden="1" customHeight="1" x14ac:dyDescent="0.2">
      <c r="A73" s="569" t="s">
        <v>71</v>
      </c>
      <c r="B73" s="570">
        <v>5623.5</v>
      </c>
      <c r="C73" s="555">
        <f t="shared" si="19"/>
        <v>100.82004245431857</v>
      </c>
      <c r="D73" s="551">
        <f t="shared" si="16"/>
        <v>118.18048083389377</v>
      </c>
      <c r="E73" s="570">
        <v>4224.0200000000004</v>
      </c>
      <c r="F73" s="555">
        <f t="shared" si="20"/>
        <v>101.81501764399623</v>
      </c>
      <c r="G73" s="551">
        <f t="shared" si="17"/>
        <v>117.218623908712</v>
      </c>
      <c r="H73" s="570">
        <v>3765.76</v>
      </c>
      <c r="I73" s="555">
        <f t="shared" si="21"/>
        <v>99.290211670902906</v>
      </c>
      <c r="J73" s="551">
        <f t="shared" si="18"/>
        <v>114.18694983762346</v>
      </c>
      <c r="K73" s="482"/>
      <c r="L73" s="482"/>
      <c r="M73" s="482"/>
      <c r="N73" s="482"/>
    </row>
    <row r="74" spans="1:14" ht="16.5" hidden="1" customHeight="1" x14ac:dyDescent="0.2">
      <c r="A74" s="569" t="s">
        <v>75</v>
      </c>
      <c r="B74" s="570">
        <v>5652.44</v>
      </c>
      <c r="C74" s="555">
        <f t="shared" si="19"/>
        <v>100.51462612252155</v>
      </c>
      <c r="D74" s="551">
        <f t="shared" si="16"/>
        <v>118.78866845998655</v>
      </c>
      <c r="E74" s="570">
        <v>4125.17</v>
      </c>
      <c r="F74" s="555">
        <f t="shared" si="20"/>
        <v>97.659812216798201</v>
      </c>
      <c r="G74" s="551">
        <f t="shared" si="17"/>
        <v>114.47548799236307</v>
      </c>
      <c r="H74" s="570">
        <v>3583.85</v>
      </c>
      <c r="I74" s="555">
        <f t="shared" si="21"/>
        <v>95.169368201903453</v>
      </c>
      <c r="J74" s="551">
        <f t="shared" si="18"/>
        <v>108.67099872949069</v>
      </c>
      <c r="K74" s="482"/>
      <c r="L74" s="482"/>
      <c r="M74" s="482"/>
      <c r="N74" s="482"/>
    </row>
    <row r="75" spans="1:14" ht="16.5" hidden="1" customHeight="1" x14ac:dyDescent="0.2">
      <c r="A75" s="581" t="s">
        <v>81</v>
      </c>
      <c r="B75" s="582">
        <v>5500.74</v>
      </c>
      <c r="C75" s="583">
        <f t="shared" si="19"/>
        <v>97.316203267969243</v>
      </c>
      <c r="D75" s="584">
        <f t="shared" si="16"/>
        <v>115.60062205783457</v>
      </c>
      <c r="E75" s="582">
        <v>3994.18</v>
      </c>
      <c r="F75" s="583">
        <f t="shared" si="20"/>
        <v>96.824615712806988</v>
      </c>
      <c r="G75" s="584">
        <f t="shared" si="17"/>
        <v>110.84045133396604</v>
      </c>
      <c r="H75" s="582">
        <v>3516.69</v>
      </c>
      <c r="I75" s="583">
        <f t="shared" si="21"/>
        <v>98.126037641084324</v>
      </c>
      <c r="J75" s="584">
        <f t="shared" si="18"/>
        <v>106.63454511824229</v>
      </c>
      <c r="K75" s="482"/>
      <c r="L75" s="482"/>
      <c r="M75" s="482"/>
      <c r="N75" s="482"/>
    </row>
    <row r="76" spans="1:14" ht="96.75" hidden="1" customHeight="1" x14ac:dyDescent="0.2">
      <c r="A76" s="585" t="s">
        <v>84</v>
      </c>
      <c r="B76" s="586">
        <v>5362.02</v>
      </c>
      <c r="C76" s="587">
        <f t="shared" si="19"/>
        <v>97.478157484265765</v>
      </c>
      <c r="D76" s="588">
        <f t="shared" si="16"/>
        <v>112.68535642232685</v>
      </c>
      <c r="E76" s="586">
        <v>3943.1</v>
      </c>
      <c r="F76" s="587">
        <f t="shared" si="20"/>
        <v>98.721139257619839</v>
      </c>
      <c r="G76" s="588">
        <f t="shared" si="17"/>
        <v>109.42295631517895</v>
      </c>
      <c r="H76" s="586">
        <v>3516.52</v>
      </c>
      <c r="I76" s="587">
        <f t="shared" si="21"/>
        <v>99.995165908851789</v>
      </c>
      <c r="J76" s="588">
        <f t="shared" si="18"/>
        <v>106.62939030713578</v>
      </c>
      <c r="K76" s="482"/>
      <c r="L76" s="482"/>
      <c r="M76" s="482"/>
      <c r="N76" s="482"/>
    </row>
    <row r="77" spans="1:14" ht="10.5" hidden="1" customHeight="1" x14ac:dyDescent="0.2">
      <c r="A77" s="585" t="s">
        <v>88</v>
      </c>
      <c r="B77" s="586">
        <v>5338.1</v>
      </c>
      <c r="C77" s="587">
        <f t="shared" si="19"/>
        <v>99.55389946326197</v>
      </c>
      <c r="D77" s="588">
        <f t="shared" si="16"/>
        <v>112.1826664425017</v>
      </c>
      <c r="E77" s="586">
        <v>4023.2</v>
      </c>
      <c r="F77" s="587">
        <f t="shared" si="20"/>
        <v>102.03139661687504</v>
      </c>
      <c r="G77" s="588">
        <f t="shared" si="17"/>
        <v>111.64577054785016</v>
      </c>
      <c r="H77" s="586">
        <v>3547.2</v>
      </c>
      <c r="I77" s="587">
        <f t="shared" si="21"/>
        <v>100.87245344829547</v>
      </c>
      <c r="J77" s="588">
        <f t="shared" si="18"/>
        <v>107.55968209976683</v>
      </c>
      <c r="K77" s="482"/>
      <c r="L77" s="482"/>
      <c r="M77" s="482"/>
      <c r="N77" s="482"/>
    </row>
    <row r="78" spans="1:14" ht="16.5" hidden="1" customHeight="1" thickBot="1" x14ac:dyDescent="0.25">
      <c r="A78" s="589" t="s">
        <v>316</v>
      </c>
      <c r="B78" s="590">
        <v>5620.83</v>
      </c>
      <c r="C78" s="591">
        <f t="shared" si="19"/>
        <v>105.29645379442123</v>
      </c>
      <c r="D78" s="592">
        <f t="shared" si="16"/>
        <v>118.12436953597849</v>
      </c>
      <c r="E78" s="590">
        <v>4152.71</v>
      </c>
      <c r="F78" s="591">
        <f t="shared" si="20"/>
        <v>103.21907933982899</v>
      </c>
      <c r="G78" s="592">
        <f t="shared" si="17"/>
        <v>115.23973648134891</v>
      </c>
      <c r="H78" s="590">
        <v>3701.89</v>
      </c>
      <c r="I78" s="591">
        <f t="shared" si="21"/>
        <v>104.36090437528192</v>
      </c>
      <c r="J78" s="592">
        <f t="shared" si="18"/>
        <v>112.25025698249486</v>
      </c>
      <c r="K78" s="482"/>
      <c r="L78" s="482"/>
      <c r="M78" s="482"/>
      <c r="N78" s="482"/>
    </row>
    <row r="79" spans="1:14" ht="16.5" hidden="1" customHeight="1" thickBot="1" x14ac:dyDescent="0.25">
      <c r="A79" s="1137" t="s">
        <v>317</v>
      </c>
      <c r="B79" s="1138"/>
      <c r="C79" s="1138"/>
      <c r="D79" s="1138"/>
      <c r="E79" s="1138"/>
      <c r="F79" s="1138"/>
      <c r="G79" s="1138"/>
      <c r="H79" s="1138"/>
      <c r="I79" s="1138"/>
      <c r="J79" s="1139"/>
      <c r="K79" s="482"/>
      <c r="L79" s="482"/>
      <c r="M79" s="482"/>
      <c r="N79" s="482"/>
    </row>
    <row r="80" spans="1:14" ht="16.5" hidden="1" customHeight="1" thickBot="1" x14ac:dyDescent="0.25">
      <c r="A80" s="593" t="s">
        <v>10</v>
      </c>
      <c r="B80" s="493">
        <v>5706.68</v>
      </c>
      <c r="C80" s="494">
        <f>B80/B78*100</f>
        <v>101.52735450102566</v>
      </c>
      <c r="D80" s="495">
        <f t="shared" ref="D80:D91" si="22">B80/B$78*100</f>
        <v>101.52735450102566</v>
      </c>
      <c r="E80" s="493">
        <v>4186.66</v>
      </c>
      <c r="F80" s="494">
        <f>E80/E78*100</f>
        <v>100.81753842671412</v>
      </c>
      <c r="G80" s="495">
        <f>E80/E$78*100</f>
        <v>100.81753842671412</v>
      </c>
      <c r="H80" s="493">
        <v>3726.36</v>
      </c>
      <c r="I80" s="494">
        <f>H80/H78*100</f>
        <v>100.66101369840811</v>
      </c>
      <c r="J80" s="495">
        <f>H80/H$78*100</f>
        <v>100.66101369840811</v>
      </c>
      <c r="K80" s="482"/>
      <c r="L80" s="482"/>
      <c r="M80" s="482"/>
      <c r="N80" s="482"/>
    </row>
    <row r="81" spans="1:14" ht="16.5" hidden="1" customHeight="1" thickBot="1" x14ac:dyDescent="0.25">
      <c r="A81" s="593" t="s">
        <v>11</v>
      </c>
      <c r="B81" s="493">
        <v>5725.77</v>
      </c>
      <c r="C81" s="494">
        <f t="shared" ref="C81:C89" si="23">B81/B80*100</f>
        <v>100.33452024644802</v>
      </c>
      <c r="D81" s="495">
        <f t="shared" si="22"/>
        <v>101.86698405751464</v>
      </c>
      <c r="E81" s="493">
        <v>4200.1400000000003</v>
      </c>
      <c r="F81" s="494">
        <f t="shared" ref="F81:F89" si="24">E81/E80*100</f>
        <v>100.32197503499209</v>
      </c>
      <c r="G81" s="495">
        <f>E81/E$78*100</f>
        <v>101.1421457313417</v>
      </c>
      <c r="H81" s="493">
        <v>3745.11</v>
      </c>
      <c r="I81" s="494">
        <f t="shared" ref="I81:I89" si="25">H81/H80*100</f>
        <v>100.50317199626446</v>
      </c>
      <c r="J81" s="495">
        <f>H81/H$78*100</f>
        <v>101.16751173049443</v>
      </c>
      <c r="K81" s="482"/>
      <c r="L81" s="482"/>
      <c r="M81" s="482"/>
      <c r="N81" s="482"/>
    </row>
    <row r="82" spans="1:14" ht="16.5" hidden="1" customHeight="1" thickBot="1" x14ac:dyDescent="0.25">
      <c r="A82" s="577" t="s">
        <v>12</v>
      </c>
      <c r="B82" s="493">
        <v>5740.27</v>
      </c>
      <c r="C82" s="494">
        <f t="shared" si="23"/>
        <v>100.25324104880218</v>
      </c>
      <c r="D82" s="495">
        <f t="shared" si="22"/>
        <v>102.12495307632503</v>
      </c>
      <c r="E82" s="578">
        <v>4242.49</v>
      </c>
      <c r="F82" s="579">
        <f t="shared" si="24"/>
        <v>101.00829972334253</v>
      </c>
      <c r="G82" s="580">
        <f>E82/E$78*100</f>
        <v>102.16196170693354</v>
      </c>
      <c r="H82" s="578">
        <v>3771.9</v>
      </c>
      <c r="I82" s="579">
        <f t="shared" si="25"/>
        <v>100.71533279396331</v>
      </c>
      <c r="J82" s="580">
        <f>H82/H$78*100</f>
        <v>101.89119611873936</v>
      </c>
      <c r="K82" s="482"/>
      <c r="L82" s="482"/>
      <c r="M82" s="482"/>
      <c r="N82" s="482"/>
    </row>
    <row r="83" spans="1:14" ht="16.5" hidden="1" customHeight="1" thickBot="1" x14ac:dyDescent="0.3">
      <c r="A83" s="594" t="s">
        <v>13</v>
      </c>
      <c r="B83" s="493">
        <v>5772.52</v>
      </c>
      <c r="C83" s="494">
        <f t="shared" si="23"/>
        <v>100.56182026280993</v>
      </c>
      <c r="D83" s="495">
        <f t="shared" si="22"/>
        <v>102.69871175609298</v>
      </c>
      <c r="E83" s="595">
        <v>4328.1099999999997</v>
      </c>
      <c r="F83" s="494">
        <f t="shared" si="24"/>
        <v>102.01815443289199</v>
      </c>
      <c r="G83" s="495">
        <f>E83/E78*100</f>
        <v>104.22374786585145</v>
      </c>
      <c r="H83" s="493">
        <v>3872.49</v>
      </c>
      <c r="I83" s="494">
        <f t="shared" si="25"/>
        <v>102.66682573769188</v>
      </c>
      <c r="J83" s="495">
        <f>H83/H78*100</f>
        <v>104.60845676127599</v>
      </c>
      <c r="K83" s="482"/>
      <c r="L83" s="596"/>
      <c r="M83" s="596"/>
      <c r="N83" s="482"/>
    </row>
    <row r="84" spans="1:14" ht="16.5" hidden="1" customHeight="1" thickBot="1" x14ac:dyDescent="0.3">
      <c r="A84" s="594" t="s">
        <v>14</v>
      </c>
      <c r="B84" s="493">
        <v>5814.3</v>
      </c>
      <c r="C84" s="494">
        <f t="shared" si="23"/>
        <v>100.72377401897266</v>
      </c>
      <c r="D84" s="495">
        <f t="shared" si="22"/>
        <v>103.44201834960319</v>
      </c>
      <c r="E84" s="595">
        <v>4385.75</v>
      </c>
      <c r="F84" s="494">
        <f t="shared" si="24"/>
        <v>101.33175912811829</v>
      </c>
      <c r="G84" s="495">
        <f>E84/E78*100</f>
        <v>105.61175714172191</v>
      </c>
      <c r="H84" s="493">
        <v>4036.68</v>
      </c>
      <c r="I84" s="494">
        <f t="shared" si="25"/>
        <v>104.23990765631414</v>
      </c>
      <c r="J84" s="495">
        <f>H84/H78*100</f>
        <v>109.04375872864942</v>
      </c>
      <c r="K84" s="482"/>
      <c r="L84" s="596"/>
      <c r="M84" s="596"/>
      <c r="N84" s="482"/>
    </row>
    <row r="85" spans="1:14" ht="16.5" hidden="1" customHeight="1" thickBot="1" x14ac:dyDescent="0.3">
      <c r="A85" s="594" t="s">
        <v>15</v>
      </c>
      <c r="B85" s="493">
        <v>5874.92</v>
      </c>
      <c r="C85" s="494">
        <f t="shared" si="23"/>
        <v>101.04260186092908</v>
      </c>
      <c r="D85" s="495">
        <f t="shared" si="22"/>
        <v>104.52050675789874</v>
      </c>
      <c r="E85" s="595">
        <v>4588.34</v>
      </c>
      <c r="F85" s="494">
        <f t="shared" si="24"/>
        <v>104.61927834463889</v>
      </c>
      <c r="G85" s="495">
        <f>E85/E78*100</f>
        <v>110.49025816876208</v>
      </c>
      <c r="H85" s="493">
        <v>4233.1899999999996</v>
      </c>
      <c r="I85" s="494">
        <f t="shared" si="25"/>
        <v>104.86810943646758</v>
      </c>
      <c r="J85" s="495">
        <f>H85/H78*100</f>
        <v>114.35212823719776</v>
      </c>
      <c r="K85" s="482"/>
      <c r="L85" s="596"/>
      <c r="M85" s="596"/>
      <c r="N85" s="482"/>
    </row>
    <row r="86" spans="1:14" ht="16.5" hidden="1" customHeight="1" thickBot="1" x14ac:dyDescent="0.3">
      <c r="A86" s="593" t="s">
        <v>71</v>
      </c>
      <c r="B86" s="493">
        <v>6107.5</v>
      </c>
      <c r="C86" s="494">
        <f t="shared" si="23"/>
        <v>103.95886241855207</v>
      </c>
      <c r="D86" s="495">
        <f t="shared" si="22"/>
        <v>108.65832981961738</v>
      </c>
      <c r="E86" s="493">
        <v>4625.53</v>
      </c>
      <c r="F86" s="494">
        <f t="shared" si="24"/>
        <v>100.81053278527745</v>
      </c>
      <c r="G86" s="495">
        <f t="shared" ref="G86:G91" si="26">E86/E$78*100</f>
        <v>111.38581793575761</v>
      </c>
      <c r="H86" s="493">
        <v>4066.84</v>
      </c>
      <c r="I86" s="494">
        <f t="shared" si="25"/>
        <v>96.070339389443902</v>
      </c>
      <c r="J86" s="495">
        <f t="shared" ref="J86:J91" si="27">H86/H$78*100</f>
        <v>109.85847769652798</v>
      </c>
      <c r="K86" s="482"/>
      <c r="L86" s="596"/>
      <c r="M86" s="596"/>
      <c r="N86" s="482"/>
    </row>
    <row r="87" spans="1:14" ht="16.5" hidden="1" customHeight="1" thickBot="1" x14ac:dyDescent="0.3">
      <c r="A87" s="593" t="s">
        <v>75</v>
      </c>
      <c r="B87" s="493">
        <v>5974.9</v>
      </c>
      <c r="C87" s="494">
        <f t="shared" si="23"/>
        <v>97.828898894801469</v>
      </c>
      <c r="D87" s="495">
        <f t="shared" si="22"/>
        <v>106.29924762001342</v>
      </c>
      <c r="E87" s="493">
        <v>4437.6000000000004</v>
      </c>
      <c r="F87" s="494">
        <f t="shared" si="24"/>
        <v>95.937114233395974</v>
      </c>
      <c r="G87" s="495">
        <f t="shared" si="26"/>
        <v>106.86033939283024</v>
      </c>
      <c r="H87" s="493">
        <v>3839.9</v>
      </c>
      <c r="I87" s="494">
        <f t="shared" si="25"/>
        <v>94.419746043611255</v>
      </c>
      <c r="J87" s="495">
        <f t="shared" si="27"/>
        <v>103.72809564843905</v>
      </c>
      <c r="K87" s="482"/>
      <c r="L87" s="596"/>
      <c r="M87" s="596"/>
      <c r="N87" s="482"/>
    </row>
    <row r="88" spans="1:14" ht="18.75" hidden="1" thickBot="1" x14ac:dyDescent="0.3">
      <c r="A88" s="593" t="s">
        <v>81</v>
      </c>
      <c r="B88" s="493">
        <v>5756.2</v>
      </c>
      <c r="C88" s="494">
        <f t="shared" si="23"/>
        <v>96.339687693517888</v>
      </c>
      <c r="D88" s="495">
        <f t="shared" si="22"/>
        <v>102.40836317768016</v>
      </c>
      <c r="E88" s="493">
        <v>4228.7</v>
      </c>
      <c r="F88" s="494">
        <f t="shared" si="24"/>
        <v>95.292500450694064</v>
      </c>
      <c r="G88" s="495">
        <f t="shared" si="26"/>
        <v>101.82988939752595</v>
      </c>
      <c r="H88" s="493">
        <v>3729.05</v>
      </c>
      <c r="I88" s="494">
        <f t="shared" si="25"/>
        <v>97.113206073074821</v>
      </c>
      <c r="J88" s="495">
        <f t="shared" si="27"/>
        <v>100.73367928274477</v>
      </c>
      <c r="K88" s="482"/>
      <c r="L88" s="596"/>
      <c r="M88" s="596"/>
      <c r="N88" s="482"/>
    </row>
    <row r="89" spans="1:14" ht="18.75" hidden="1" thickBot="1" x14ac:dyDescent="0.3">
      <c r="A89" s="593" t="s">
        <v>84</v>
      </c>
      <c r="B89" s="493">
        <v>5683.44</v>
      </c>
      <c r="C89" s="494">
        <f t="shared" si="23"/>
        <v>98.735971647962202</v>
      </c>
      <c r="D89" s="495">
        <f t="shared" si="22"/>
        <v>101.11389243225643</v>
      </c>
      <c r="E89" s="493">
        <v>4223.9399999999996</v>
      </c>
      <c r="F89" s="494">
        <f t="shared" si="24"/>
        <v>99.887435854990898</v>
      </c>
      <c r="G89" s="495">
        <f t="shared" si="26"/>
        <v>101.71526545316189</v>
      </c>
      <c r="H89" s="493">
        <v>3714.19</v>
      </c>
      <c r="I89" s="494">
        <f t="shared" si="25"/>
        <v>99.601507086255211</v>
      </c>
      <c r="J89" s="495">
        <f t="shared" si="27"/>
        <v>100.33226270904862</v>
      </c>
      <c r="K89" s="482"/>
      <c r="L89" s="596"/>
      <c r="M89" s="596"/>
      <c r="N89" s="482"/>
    </row>
    <row r="90" spans="1:14" ht="18.75" hidden="1" thickBot="1" x14ac:dyDescent="0.3">
      <c r="A90" s="593" t="s">
        <v>88</v>
      </c>
      <c r="B90" s="493">
        <v>5697.84</v>
      </c>
      <c r="C90" s="494">
        <f>B90/B89*100</f>
        <v>100.25336767872979</v>
      </c>
      <c r="D90" s="495">
        <f t="shared" si="22"/>
        <v>101.37008235438539</v>
      </c>
      <c r="E90" s="493">
        <v>4213.88</v>
      </c>
      <c r="F90" s="494">
        <f>E90/E89*100</f>
        <v>99.761833738168633</v>
      </c>
      <c r="G90" s="495">
        <f t="shared" si="26"/>
        <v>101.47301400772027</v>
      </c>
      <c r="H90" s="493">
        <v>3720.01</v>
      </c>
      <c r="I90" s="494">
        <f>H90/H89*100</f>
        <v>100.1566963456366</v>
      </c>
      <c r="J90" s="495">
        <f t="shared" si="27"/>
        <v>100.48947969820823</v>
      </c>
      <c r="K90" s="482"/>
      <c r="L90" s="596"/>
      <c r="M90" s="596"/>
      <c r="N90" s="482"/>
    </row>
    <row r="91" spans="1:14" ht="16.5" hidden="1" customHeight="1" thickBot="1" x14ac:dyDescent="0.3">
      <c r="A91" s="593" t="s">
        <v>349</v>
      </c>
      <c r="B91" s="493">
        <v>5748.02</v>
      </c>
      <c r="C91" s="494">
        <f>B91/B90*100</f>
        <v>100.88068461030848</v>
      </c>
      <c r="D91" s="495">
        <f t="shared" si="22"/>
        <v>102.26283306913749</v>
      </c>
      <c r="E91" s="493">
        <v>4250.62</v>
      </c>
      <c r="F91" s="494">
        <f>E91/E90*100</f>
        <v>100.8718805471442</v>
      </c>
      <c r="G91" s="495">
        <f t="shared" si="26"/>
        <v>102.35773747745446</v>
      </c>
      <c r="H91" s="493">
        <v>3749.64</v>
      </c>
      <c r="I91" s="494">
        <f>H91/H90*100</f>
        <v>100.79650323520634</v>
      </c>
      <c r="J91" s="495">
        <f t="shared" si="27"/>
        <v>101.28988165504647</v>
      </c>
      <c r="K91" s="482"/>
      <c r="L91" s="596"/>
      <c r="M91" s="596"/>
      <c r="N91" s="482"/>
    </row>
    <row r="92" spans="1:14" ht="16.5" hidden="1" customHeight="1" thickBot="1" x14ac:dyDescent="0.3">
      <c r="A92" s="1137" t="s">
        <v>351</v>
      </c>
      <c r="B92" s="1138"/>
      <c r="C92" s="1138"/>
      <c r="D92" s="1138"/>
      <c r="E92" s="1138"/>
      <c r="F92" s="1138"/>
      <c r="G92" s="1138"/>
      <c r="H92" s="1138"/>
      <c r="I92" s="1138"/>
      <c r="J92" s="1139"/>
      <c r="K92" s="482"/>
      <c r="L92" s="596"/>
      <c r="M92" s="596"/>
      <c r="N92" s="482"/>
    </row>
    <row r="93" spans="1:14" ht="16.5" hidden="1" customHeight="1" thickBot="1" x14ac:dyDescent="0.3">
      <c r="A93" s="593" t="s">
        <v>10</v>
      </c>
      <c r="B93" s="493">
        <v>5807.41</v>
      </c>
      <c r="C93" s="494">
        <f>B93/B91*100</f>
        <v>101.03322535412194</v>
      </c>
      <c r="D93" s="494">
        <f>B93/B$91*100</f>
        <v>101.03322535412194</v>
      </c>
      <c r="E93" s="493">
        <v>4266.87</v>
      </c>
      <c r="F93" s="494">
        <f>E93/E91*100</f>
        <v>100.38229717076568</v>
      </c>
      <c r="G93" s="494">
        <f>E93/E$91*100</f>
        <v>100.38229717076568</v>
      </c>
      <c r="H93" s="493">
        <v>3787.77</v>
      </c>
      <c r="I93" s="494">
        <f>H93/H91*100</f>
        <v>101.01689762217174</v>
      </c>
      <c r="J93" s="495">
        <f>H93/H$91*100</f>
        <v>101.01689762217174</v>
      </c>
      <c r="K93" s="482"/>
      <c r="L93" s="596"/>
      <c r="M93" s="596"/>
      <c r="N93" s="597"/>
    </row>
    <row r="94" spans="1:14" ht="16.5" hidden="1" customHeight="1" thickBot="1" x14ac:dyDescent="0.3">
      <c r="A94" s="593" t="s">
        <v>11</v>
      </c>
      <c r="B94" s="493">
        <v>5865.29</v>
      </c>
      <c r="C94" s="494">
        <f t="shared" ref="C94:C99" si="28">B94/B93*100</f>
        <v>100.99665771832882</v>
      </c>
      <c r="D94" s="494">
        <f t="shared" ref="D94:D99" si="29">B94/B$91*100</f>
        <v>102.04018079269035</v>
      </c>
      <c r="E94" s="493">
        <v>4329.26</v>
      </c>
      <c r="F94" s="494">
        <f t="shared" ref="F94:F99" si="30">E94/E93*100</f>
        <v>101.46219594222462</v>
      </c>
      <c r="G94" s="494">
        <f t="shared" ref="G94:G99" si="31">E94/E$91*100</f>
        <v>101.85008304670848</v>
      </c>
      <c r="H94" s="493">
        <v>3826.25</v>
      </c>
      <c r="I94" s="494">
        <f t="shared" ref="I94:I99" si="32">H94/H93*100</f>
        <v>101.01590117668179</v>
      </c>
      <c r="J94" s="495">
        <f t="shared" ref="J94:J99" si="33">H94/H$91*100</f>
        <v>102.04312947376282</v>
      </c>
      <c r="K94" s="482"/>
      <c r="L94" s="596"/>
      <c r="M94" s="596"/>
      <c r="N94" s="597"/>
    </row>
    <row r="95" spans="1:14" ht="16.5" hidden="1" customHeight="1" thickBot="1" x14ac:dyDescent="0.3">
      <c r="A95" s="593" t="s">
        <v>12</v>
      </c>
      <c r="B95" s="493">
        <v>5786.58</v>
      </c>
      <c r="C95" s="494">
        <f t="shared" si="28"/>
        <v>98.658037368996247</v>
      </c>
      <c r="D95" s="494">
        <f t="shared" si="29"/>
        <v>100.67083969784376</v>
      </c>
      <c r="E95" s="493">
        <v>4335.68</v>
      </c>
      <c r="F95" s="494">
        <f t="shared" si="30"/>
        <v>100.14829324180114</v>
      </c>
      <c r="G95" s="494">
        <f t="shared" si="31"/>
        <v>102.0011198366356</v>
      </c>
      <c r="H95" s="493">
        <v>3895.14</v>
      </c>
      <c r="I95" s="494">
        <f t="shared" si="32"/>
        <v>101.80045736687357</v>
      </c>
      <c r="J95" s="495">
        <f t="shared" si="33"/>
        <v>103.88037251576152</v>
      </c>
      <c r="K95" s="482"/>
      <c r="L95" s="596"/>
      <c r="M95" s="596"/>
      <c r="N95" s="597"/>
    </row>
    <row r="96" spans="1:14" ht="16.5" hidden="1" customHeight="1" thickBot="1" x14ac:dyDescent="0.3">
      <c r="A96" s="593" t="s">
        <v>13</v>
      </c>
      <c r="B96" s="493">
        <v>5901.32</v>
      </c>
      <c r="C96" s="494">
        <f t="shared" si="28"/>
        <v>101.98286379865135</v>
      </c>
      <c r="D96" s="494">
        <f t="shared" si="29"/>
        <v>102.66700533401065</v>
      </c>
      <c r="E96" s="493">
        <v>4372.96</v>
      </c>
      <c r="F96" s="494">
        <f t="shared" si="30"/>
        <v>100.85984205476419</v>
      </c>
      <c r="G96" s="494">
        <f t="shared" si="31"/>
        <v>102.87816836132141</v>
      </c>
      <c r="H96" s="493">
        <v>3947.8</v>
      </c>
      <c r="I96" s="494">
        <f t="shared" si="32"/>
        <v>101.35194113690393</v>
      </c>
      <c r="J96" s="495">
        <f t="shared" si="33"/>
        <v>105.28477400497115</v>
      </c>
      <c r="K96" s="482"/>
      <c r="L96" s="596"/>
      <c r="M96" s="596"/>
      <c r="N96" s="597"/>
    </row>
    <row r="97" spans="1:32" ht="16.5" hidden="1" customHeight="1" thickBot="1" x14ac:dyDescent="0.3">
      <c r="A97" s="593" t="s">
        <v>14</v>
      </c>
      <c r="B97" s="493">
        <v>6109.23</v>
      </c>
      <c r="C97" s="494">
        <f t="shared" si="28"/>
        <v>103.52311008384565</v>
      </c>
      <c r="D97" s="494">
        <f t="shared" si="29"/>
        <v>106.28407695171553</v>
      </c>
      <c r="E97" s="493">
        <v>4447.75</v>
      </c>
      <c r="F97" s="494">
        <f t="shared" si="30"/>
        <v>101.71028319490689</v>
      </c>
      <c r="G97" s="494">
        <f t="shared" si="31"/>
        <v>104.63767638603309</v>
      </c>
      <c r="H97" s="493">
        <v>3969.88</v>
      </c>
      <c r="I97" s="494">
        <f t="shared" si="32"/>
        <v>100.5592988499924</v>
      </c>
      <c r="J97" s="495">
        <f t="shared" si="33"/>
        <v>105.87363053519805</v>
      </c>
      <c r="K97" s="482"/>
      <c r="L97" s="596"/>
      <c r="M97" s="596"/>
      <c r="N97" s="597"/>
    </row>
    <row r="98" spans="1:32" ht="16.5" hidden="1" customHeight="1" thickBot="1" x14ac:dyDescent="0.3">
      <c r="A98" s="593" t="s">
        <v>15</v>
      </c>
      <c r="B98" s="493">
        <v>6052.97</v>
      </c>
      <c r="C98" s="494">
        <f t="shared" si="28"/>
        <v>99.07909834790965</v>
      </c>
      <c r="D98" s="494">
        <f t="shared" si="29"/>
        <v>105.30530513115821</v>
      </c>
      <c r="E98" s="493">
        <v>4522.8500000000004</v>
      </c>
      <c r="F98" s="494">
        <f t="shared" si="30"/>
        <v>101.68849418245181</v>
      </c>
      <c r="G98" s="494">
        <f t="shared" si="31"/>
        <v>106.40447746446402</v>
      </c>
      <c r="H98" s="493">
        <v>4060.3</v>
      </c>
      <c r="I98" s="494">
        <f t="shared" si="32"/>
        <v>102.27765070984513</v>
      </c>
      <c r="J98" s="495">
        <f t="shared" si="33"/>
        <v>108.28506203262181</v>
      </c>
      <c r="K98" s="482"/>
      <c r="L98" s="596"/>
      <c r="M98" s="596"/>
      <c r="N98" s="597"/>
    </row>
    <row r="99" spans="1:32" ht="16.5" hidden="1" customHeight="1" thickBot="1" x14ac:dyDescent="0.3">
      <c r="A99" s="593" t="s">
        <v>71</v>
      </c>
      <c r="B99" s="493">
        <v>6175.2</v>
      </c>
      <c r="C99" s="494">
        <f t="shared" si="28"/>
        <v>102.01933926650884</v>
      </c>
      <c r="D99" s="494">
        <f t="shared" si="29"/>
        <v>107.43177650738862</v>
      </c>
      <c r="E99" s="493">
        <v>4639.66</v>
      </c>
      <c r="F99" s="494">
        <f t="shared" si="30"/>
        <v>102.58266358601323</v>
      </c>
      <c r="G99" s="494">
        <f t="shared" si="31"/>
        <v>109.15254715782639</v>
      </c>
      <c r="H99" s="493">
        <v>4040.85</v>
      </c>
      <c r="I99" s="494">
        <f t="shared" si="32"/>
        <v>99.520971356796281</v>
      </c>
      <c r="J99" s="495">
        <f t="shared" si="33"/>
        <v>107.76634556917463</v>
      </c>
      <c r="K99" s="482"/>
      <c r="L99" s="596"/>
      <c r="M99" s="596"/>
      <c r="N99" s="597"/>
    </row>
    <row r="100" spans="1:32" ht="16.5" hidden="1" customHeight="1" thickBot="1" x14ac:dyDescent="0.3">
      <c r="A100" s="593" t="s">
        <v>75</v>
      </c>
      <c r="B100" s="493">
        <v>6070.5</v>
      </c>
      <c r="C100" s="494">
        <f>B100/B99*100</f>
        <v>98.304508356004675</v>
      </c>
      <c r="D100" s="494">
        <f>B100/B$91*100</f>
        <v>105.61027971371011</v>
      </c>
      <c r="E100" s="493">
        <v>4546.8900000000003</v>
      </c>
      <c r="F100" s="494">
        <f>E100/E99*100</f>
        <v>98.000500036640631</v>
      </c>
      <c r="G100" s="494">
        <f>E100/E$91*100</f>
        <v>106.97004201739983</v>
      </c>
      <c r="H100" s="493">
        <v>3943.27</v>
      </c>
      <c r="I100" s="494">
        <f>H100/H99*100</f>
        <v>97.585161537795273</v>
      </c>
      <c r="J100" s="495">
        <f>H100/H$91*100</f>
        <v>105.16396240705774</v>
      </c>
      <c r="K100" s="482"/>
      <c r="L100" s="596"/>
      <c r="M100" s="596"/>
      <c r="N100" s="597"/>
    </row>
    <row r="101" spans="1:32" ht="16.5" hidden="1" customHeight="1" thickBot="1" x14ac:dyDescent="0.3">
      <c r="A101" s="593" t="s">
        <v>81</v>
      </c>
      <c r="B101" s="493">
        <v>5877.44</v>
      </c>
      <c r="C101" s="494">
        <f>B101/B100*100</f>
        <v>96.819701836751491</v>
      </c>
      <c r="D101" s="494">
        <f>B101/B$91*100</f>
        <v>102.25155792777339</v>
      </c>
      <c r="E101" s="493">
        <v>4440.26</v>
      </c>
      <c r="F101" s="494">
        <f>E101/E100*100</f>
        <v>97.654880588710085</v>
      </c>
      <c r="G101" s="494">
        <f>E101/E$91*100</f>
        <v>104.46146679778481</v>
      </c>
      <c r="H101" s="493">
        <v>3840.19</v>
      </c>
      <c r="I101" s="494">
        <f>H101/H100*100</f>
        <v>97.385925893991526</v>
      </c>
      <c r="J101" s="495">
        <f>H101/H$91*100</f>
        <v>102.41489849692238</v>
      </c>
      <c r="K101" s="482"/>
      <c r="L101" s="596"/>
      <c r="M101" s="596"/>
      <c r="N101" s="597"/>
    </row>
    <row r="102" spans="1:32" ht="14.25" hidden="1" customHeight="1" thickBot="1" x14ac:dyDescent="0.3">
      <c r="A102" s="593" t="s">
        <v>84</v>
      </c>
      <c r="B102" s="493">
        <v>5824.46</v>
      </c>
      <c r="C102" s="494">
        <f>B102/B101*100</f>
        <v>99.098587139979315</v>
      </c>
      <c r="D102" s="494">
        <f>B102/B$91*100</f>
        <v>101.32984923504094</v>
      </c>
      <c r="E102" s="493">
        <v>4371.79</v>
      </c>
      <c r="F102" s="494">
        <f>E102/E101*100</f>
        <v>98.457973181750617</v>
      </c>
      <c r="G102" s="494">
        <f>E102/E$91*100</f>
        <v>102.85064296502628</v>
      </c>
      <c r="H102" s="493">
        <v>3833.19</v>
      </c>
      <c r="I102" s="494">
        <f>H102/H101*100</f>
        <v>99.817717352526827</v>
      </c>
      <c r="J102" s="495">
        <f>H102/H$91*100</f>
        <v>102.22821390853522</v>
      </c>
      <c r="K102" s="482"/>
      <c r="L102" s="596"/>
      <c r="M102" s="596"/>
      <c r="N102" s="597"/>
    </row>
    <row r="103" spans="1:32" ht="18" hidden="1" customHeight="1" thickBot="1" x14ac:dyDescent="0.3">
      <c r="A103" s="593" t="s">
        <v>88</v>
      </c>
      <c r="B103" s="493">
        <v>5942.05</v>
      </c>
      <c r="C103" s="494">
        <f>B103/B102*100</f>
        <v>102.01889960614375</v>
      </c>
      <c r="D103" s="494">
        <f>B103/B$91*100</f>
        <v>103.37559716215323</v>
      </c>
      <c r="E103" s="493">
        <v>4420.37</v>
      </c>
      <c r="F103" s="494">
        <f>E103/E102*100</f>
        <v>101.11121531455079</v>
      </c>
      <c r="G103" s="494">
        <f>E103/E$91*100</f>
        <v>103.99353506076761</v>
      </c>
      <c r="H103" s="493">
        <v>3883.49</v>
      </c>
      <c r="I103" s="494">
        <f>H103/H102*100</f>
        <v>101.31222297877225</v>
      </c>
      <c r="J103" s="495">
        <f>H103/H$91*100</f>
        <v>103.56967602223146</v>
      </c>
      <c r="K103" s="482"/>
      <c r="L103" s="596"/>
      <c r="M103" s="596"/>
      <c r="N103" s="597"/>
    </row>
    <row r="104" spans="1:32" ht="16.5" hidden="1" customHeight="1" thickBot="1" x14ac:dyDescent="0.3">
      <c r="A104" s="593" t="s">
        <v>587</v>
      </c>
      <c r="B104" s="493">
        <v>6194.26</v>
      </c>
      <c r="C104" s="494">
        <f>B104/B103*100</f>
        <v>104.24449474507955</v>
      </c>
      <c r="D104" s="494">
        <f>B104/B$91*100</f>
        <v>107.76336895139542</v>
      </c>
      <c r="E104" s="493">
        <v>4709.04</v>
      </c>
      <c r="F104" s="494">
        <f>E104/E103*100</f>
        <v>106.53044880858388</v>
      </c>
      <c r="G104" s="494">
        <f>E104/E$91*100</f>
        <v>110.78477963214779</v>
      </c>
      <c r="H104" s="493">
        <v>4067.71</v>
      </c>
      <c r="I104" s="494">
        <f>H104/H103*100</f>
        <v>104.74367128536446</v>
      </c>
      <c r="J104" s="495">
        <f>H104/H$91*100</f>
        <v>108.48268100404306</v>
      </c>
      <c r="K104" s="482"/>
      <c r="L104" s="596"/>
      <c r="M104" s="596"/>
      <c r="N104" s="597"/>
      <c r="X104" s="465"/>
      <c r="Y104" s="465"/>
      <c r="Z104" s="465"/>
      <c r="AA104" s="465"/>
      <c r="AB104" s="465"/>
      <c r="AC104" s="465"/>
      <c r="AD104" s="465"/>
      <c r="AE104" s="465"/>
      <c r="AF104" s="465"/>
    </row>
    <row r="105" spans="1:32" ht="16.5" hidden="1" customHeight="1" thickBot="1" x14ac:dyDescent="0.3">
      <c r="A105" s="1137" t="s">
        <v>588</v>
      </c>
      <c r="B105" s="1160"/>
      <c r="C105" s="1160"/>
      <c r="D105" s="1160"/>
      <c r="E105" s="1138"/>
      <c r="F105" s="1138"/>
      <c r="G105" s="1138"/>
      <c r="H105" s="1138"/>
      <c r="I105" s="1138"/>
      <c r="J105" s="1139"/>
      <c r="K105" s="482"/>
      <c r="L105" s="596"/>
      <c r="M105" s="596"/>
      <c r="N105" s="598"/>
      <c r="X105" s="465"/>
      <c r="Y105" s="465"/>
      <c r="Z105" s="465"/>
      <c r="AA105" s="465"/>
      <c r="AB105" s="465"/>
      <c r="AC105" s="465"/>
      <c r="AD105" s="465"/>
      <c r="AE105" s="465"/>
      <c r="AF105" s="465"/>
    </row>
    <row r="106" spans="1:32" ht="16.5" hidden="1" customHeight="1" thickBot="1" x14ac:dyDescent="0.3">
      <c r="A106" s="594" t="s">
        <v>10</v>
      </c>
      <c r="B106" s="493">
        <v>6337.33</v>
      </c>
      <c r="C106" s="494">
        <f>B106/B104*100</f>
        <v>102.30971899791098</v>
      </c>
      <c r="D106" s="495">
        <f>B106/B104*100</f>
        <v>102.30971899791098</v>
      </c>
      <c r="E106" s="595">
        <v>4678.8999999999996</v>
      </c>
      <c r="F106" s="494">
        <f>E106/E104*100</f>
        <v>99.35995447055025</v>
      </c>
      <c r="G106" s="495">
        <f>E106/E104*100</f>
        <v>99.35995447055025</v>
      </c>
      <c r="H106" s="493">
        <v>4096.05</v>
      </c>
      <c r="I106" s="494">
        <f>H106/H104*100</f>
        <v>100.69670650070925</v>
      </c>
      <c r="J106" s="495">
        <f>H106/H104*100</f>
        <v>100.69670650070925</v>
      </c>
      <c r="K106" s="599"/>
      <c r="L106" s="600"/>
      <c r="M106" s="599"/>
      <c r="N106" s="601"/>
      <c r="O106" s="465"/>
      <c r="P106" s="600"/>
      <c r="Q106" s="465"/>
      <c r="R106" s="600"/>
      <c r="S106" s="465"/>
      <c r="T106" s="600"/>
      <c r="U106" s="465"/>
      <c r="V106" s="600"/>
      <c r="X106" s="465"/>
      <c r="Y106" s="465"/>
      <c r="Z106" s="465"/>
      <c r="AA106" s="465"/>
      <c r="AB106" s="465"/>
      <c r="AC106" s="465"/>
      <c r="AD106" s="465"/>
      <c r="AE106" s="465"/>
      <c r="AF106" s="465"/>
    </row>
    <row r="107" spans="1:32" ht="16.5" hidden="1" customHeight="1" thickBot="1" x14ac:dyDescent="0.3">
      <c r="A107" s="594" t="s">
        <v>11</v>
      </c>
      <c r="B107" s="493">
        <v>6364.37</v>
      </c>
      <c r="C107" s="602">
        <f>B107/B106*100</f>
        <v>100.42667811207559</v>
      </c>
      <c r="D107" s="603">
        <f>B107/B104*100</f>
        <v>102.7462521754011</v>
      </c>
      <c r="E107" s="595">
        <v>4719.58</v>
      </c>
      <c r="F107" s="494">
        <f t="shared" ref="F107:F117" si="34">E107/E106*100</f>
        <v>100.86943512364017</v>
      </c>
      <c r="G107" s="495">
        <f>E107/E104*100</f>
        <v>100.2238248135501</v>
      </c>
      <c r="H107" s="493">
        <v>4109.04</v>
      </c>
      <c r="I107" s="494">
        <f t="shared" ref="I107:I117" si="35">H107/H106*100</f>
        <v>100.31713480060058</v>
      </c>
      <c r="J107" s="495">
        <f>H107/H104*100</f>
        <v>101.01605080008163</v>
      </c>
      <c r="K107" s="599"/>
      <c r="L107" s="1161"/>
      <c r="M107" s="1161"/>
      <c r="N107" s="1161"/>
      <c r="O107" s="465"/>
      <c r="P107" s="600"/>
      <c r="Q107" s="465"/>
      <c r="R107" s="600"/>
      <c r="S107" s="465"/>
      <c r="T107" s="600"/>
      <c r="U107" s="465"/>
      <c r="V107" s="600"/>
      <c r="X107" s="465"/>
      <c r="Y107" s="465"/>
      <c r="Z107" s="465"/>
      <c r="AA107" s="465"/>
      <c r="AB107" s="465"/>
      <c r="AC107" s="465"/>
      <c r="AD107" s="465"/>
      <c r="AE107" s="465"/>
      <c r="AF107" s="465"/>
    </row>
    <row r="108" spans="1:32" ht="16.5" hidden="1" customHeight="1" thickBot="1" x14ac:dyDescent="0.3">
      <c r="A108" s="594" t="s">
        <v>12</v>
      </c>
      <c r="B108" s="493">
        <v>6551.4</v>
      </c>
      <c r="C108" s="602">
        <f>B108/B107*100</f>
        <v>102.93870406654545</v>
      </c>
      <c r="D108" s="603">
        <f>B108/B104*100</f>
        <v>105.76566046630266</v>
      </c>
      <c r="E108" s="595">
        <v>4761.6000000000004</v>
      </c>
      <c r="F108" s="494">
        <f t="shared" si="34"/>
        <v>100.89033346187585</v>
      </c>
      <c r="G108" s="495">
        <f>E108/E104*100</f>
        <v>101.11615106263699</v>
      </c>
      <c r="H108" s="493">
        <v>4176.8999999999996</v>
      </c>
      <c r="I108" s="494">
        <f t="shared" si="35"/>
        <v>101.65148063781319</v>
      </c>
      <c r="J108" s="495">
        <f>H108/H104*100</f>
        <v>102.68431132012851</v>
      </c>
      <c r="K108" s="599"/>
      <c r="L108" s="1161"/>
      <c r="M108" s="1161"/>
      <c r="N108" s="1161"/>
      <c r="O108" s="465"/>
      <c r="P108" s="600"/>
      <c r="Q108" s="465"/>
      <c r="R108" s="600"/>
      <c r="S108" s="465"/>
      <c r="T108" s="600"/>
      <c r="U108" s="465"/>
      <c r="V108" s="600"/>
      <c r="X108" s="465"/>
      <c r="Y108" s="465"/>
      <c r="Z108" s="465"/>
      <c r="AA108" s="465"/>
      <c r="AB108" s="465"/>
      <c r="AC108" s="465"/>
      <c r="AD108" s="465"/>
      <c r="AE108" s="465"/>
      <c r="AF108" s="465"/>
    </row>
    <row r="109" spans="1:32" ht="16.5" hidden="1" customHeight="1" thickBot="1" x14ac:dyDescent="0.3">
      <c r="A109" s="594" t="s">
        <v>13</v>
      </c>
      <c r="B109" s="493">
        <v>6724.88</v>
      </c>
      <c r="C109" s="602">
        <f>B109/B108*100</f>
        <v>102.6479836370852</v>
      </c>
      <c r="D109" s="603">
        <f>B109/B104*100</f>
        <v>108.56631784910546</v>
      </c>
      <c r="E109" s="595">
        <v>4923.53</v>
      </c>
      <c r="F109" s="494">
        <f t="shared" si="34"/>
        <v>103.40074764784946</v>
      </c>
      <c r="G109" s="495">
        <f>E109/E104*100</f>
        <v>104.55485619149549</v>
      </c>
      <c r="H109" s="493">
        <v>4321.3599999999997</v>
      </c>
      <c r="I109" s="494">
        <f t="shared" si="35"/>
        <v>103.45854581148699</v>
      </c>
      <c r="J109" s="495">
        <f>H109/H104*100</f>
        <v>106.23569526834508</v>
      </c>
      <c r="K109" s="599"/>
      <c r="L109" s="1161"/>
      <c r="M109" s="1161"/>
      <c r="N109" s="1161"/>
      <c r="O109" s="465"/>
      <c r="P109" s="600"/>
      <c r="Q109" s="465"/>
      <c r="R109" s="600"/>
      <c r="S109" s="465"/>
      <c r="T109" s="600"/>
      <c r="U109" s="465"/>
      <c r="V109" s="600"/>
      <c r="X109" s="465"/>
      <c r="Y109" s="465"/>
      <c r="Z109" s="465"/>
      <c r="AA109" s="465"/>
      <c r="AB109" s="465"/>
      <c r="AC109" s="465"/>
      <c r="AD109" s="465"/>
      <c r="AE109" s="465"/>
      <c r="AF109" s="465"/>
    </row>
    <row r="110" spans="1:32" ht="16.5" hidden="1" customHeight="1" thickBot="1" x14ac:dyDescent="0.3">
      <c r="A110" s="594" t="s">
        <v>14</v>
      </c>
      <c r="B110" s="493">
        <v>6741.64</v>
      </c>
      <c r="C110" s="602">
        <f>B110/B109*100</f>
        <v>100.24922377797077</v>
      </c>
      <c r="D110" s="603">
        <f>B110/B104*100</f>
        <v>108.83689092805275</v>
      </c>
      <c r="E110" s="595">
        <v>4922.91</v>
      </c>
      <c r="F110" s="494">
        <f t="shared" si="34"/>
        <v>99.987407408911906</v>
      </c>
      <c r="G110" s="495">
        <f>E110/E104*100</f>
        <v>104.54169002599257</v>
      </c>
      <c r="H110" s="493">
        <v>4394.88</v>
      </c>
      <c r="I110" s="494">
        <f t="shared" si="35"/>
        <v>101.70131625229095</v>
      </c>
      <c r="J110" s="495">
        <f>H110/H104*100</f>
        <v>108.04310041767972</v>
      </c>
      <c r="K110" s="599"/>
      <c r="L110" s="1161"/>
      <c r="M110" s="1161"/>
      <c r="N110" s="1161"/>
      <c r="O110" s="465"/>
      <c r="P110" s="600"/>
      <c r="Q110" s="465"/>
      <c r="R110" s="600"/>
      <c r="S110" s="465"/>
      <c r="T110" s="600"/>
      <c r="U110" s="465"/>
      <c r="V110" s="600"/>
      <c r="X110" s="465"/>
      <c r="Y110" s="465"/>
      <c r="Z110" s="465"/>
      <c r="AA110" s="465"/>
      <c r="AB110" s="465"/>
      <c r="AC110" s="465"/>
      <c r="AD110" s="465"/>
      <c r="AE110" s="465"/>
      <c r="AF110" s="465"/>
    </row>
    <row r="111" spans="1:32" ht="16.5" hidden="1" customHeight="1" thickBot="1" x14ac:dyDescent="0.3">
      <c r="A111" s="594" t="s">
        <v>15</v>
      </c>
      <c r="B111" s="493">
        <v>6675.77</v>
      </c>
      <c r="C111" s="602">
        <f>B111/B110*100</f>
        <v>99.022938038815482</v>
      </c>
      <c r="D111" s="603">
        <f>B111/B104*100</f>
        <v>107.77348706705887</v>
      </c>
      <c r="E111" s="595">
        <v>5014.38</v>
      </c>
      <c r="F111" s="494">
        <f t="shared" si="34"/>
        <v>101.85804737441879</v>
      </c>
      <c r="G111" s="495">
        <f>E111/E104*100</f>
        <v>106.48412415269355</v>
      </c>
      <c r="H111" s="493">
        <v>4507.55</v>
      </c>
      <c r="I111" s="494">
        <f t="shared" si="35"/>
        <v>102.56366499199068</v>
      </c>
      <c r="J111" s="495">
        <f>H111/H104*100</f>
        <v>110.81296355934913</v>
      </c>
      <c r="K111" s="599"/>
      <c r="L111" s="1161"/>
      <c r="M111" s="1161"/>
      <c r="N111" s="1161"/>
      <c r="O111" s="465"/>
      <c r="P111" s="600"/>
      <c r="Q111" s="465"/>
      <c r="R111" s="600"/>
      <c r="S111" s="465"/>
      <c r="T111" s="600"/>
      <c r="U111" s="465"/>
      <c r="V111" s="600"/>
      <c r="X111" s="465"/>
      <c r="Y111" s="465"/>
      <c r="Z111" s="465"/>
      <c r="AA111" s="465"/>
      <c r="AB111" s="465"/>
      <c r="AC111" s="465"/>
      <c r="AD111" s="465"/>
      <c r="AE111" s="465"/>
      <c r="AF111" s="465"/>
    </row>
    <row r="112" spans="1:32" ht="16.5" hidden="1" customHeight="1" thickBot="1" x14ac:dyDescent="0.3">
      <c r="A112" s="594" t="s">
        <v>71</v>
      </c>
      <c r="B112" s="493">
        <v>6740.63</v>
      </c>
      <c r="C112" s="602">
        <f t="shared" ref="C112:C117" si="36">B112/B111*100</f>
        <v>100.97157331663612</v>
      </c>
      <c r="D112" s="603">
        <f t="shared" ref="D112:D117" si="37">B112/$B$104*100</f>
        <v>108.82058550981068</v>
      </c>
      <c r="E112" s="595">
        <v>5154.45</v>
      </c>
      <c r="F112" s="494">
        <f t="shared" si="34"/>
        <v>102.79336627858279</v>
      </c>
      <c r="G112" s="495">
        <f t="shared" ref="G112:G117" si="38">E112/$E$104*100</f>
        <v>109.45861576881913</v>
      </c>
      <c r="H112" s="493">
        <v>4494.22</v>
      </c>
      <c r="I112" s="494">
        <f t="shared" si="35"/>
        <v>99.704273940388916</v>
      </c>
      <c r="J112" s="495">
        <f>H112/$H$104*100</f>
        <v>110.48526074867678</v>
      </c>
      <c r="K112" s="599"/>
      <c r="L112" s="1161"/>
      <c r="M112" s="1161"/>
      <c r="N112" s="1161"/>
      <c r="O112" s="465"/>
      <c r="P112" s="600"/>
      <c r="Q112" s="465"/>
      <c r="R112" s="600"/>
      <c r="S112" s="465"/>
      <c r="T112" s="600"/>
      <c r="U112" s="465"/>
      <c r="V112" s="600"/>
    </row>
    <row r="113" spans="1:32" ht="16.5" hidden="1" customHeight="1" thickBot="1" x14ac:dyDescent="0.3">
      <c r="A113" s="594" t="s">
        <v>75</v>
      </c>
      <c r="B113" s="493">
        <v>6758.68</v>
      </c>
      <c r="C113" s="602">
        <f t="shared" si="36"/>
        <v>100.26777912450319</v>
      </c>
      <c r="D113" s="603">
        <f t="shared" si="37"/>
        <v>109.11198432096812</v>
      </c>
      <c r="E113" s="595">
        <v>5007.95</v>
      </c>
      <c r="F113" s="494">
        <f t="shared" si="34"/>
        <v>97.157795691101867</v>
      </c>
      <c r="G113" s="495">
        <f t="shared" si="38"/>
        <v>106.34757827497749</v>
      </c>
      <c r="H113" s="493">
        <v>4364.9399999999996</v>
      </c>
      <c r="I113" s="494">
        <f t="shared" si="35"/>
        <v>97.123416299157569</v>
      </c>
      <c r="J113" s="495">
        <f>H113/$H$104*100</f>
        <v>107.30705974614709</v>
      </c>
      <c r="K113" s="599"/>
      <c r="L113" s="1161"/>
      <c r="M113" s="1161"/>
      <c r="N113" s="1161"/>
      <c r="O113" s="465"/>
      <c r="P113" s="600"/>
      <c r="Q113" s="465"/>
      <c r="R113" s="600"/>
      <c r="S113" s="465"/>
      <c r="T113" s="600"/>
      <c r="U113" s="465"/>
      <c r="V113" s="600"/>
    </row>
    <row r="114" spans="1:32" ht="16.5" hidden="1" customHeight="1" thickBot="1" x14ac:dyDescent="0.3">
      <c r="A114" s="594" t="s">
        <v>81</v>
      </c>
      <c r="B114" s="493">
        <v>6765.11</v>
      </c>
      <c r="C114" s="602">
        <f t="shared" si="36"/>
        <v>100.09513692022702</v>
      </c>
      <c r="D114" s="603">
        <f t="shared" si="37"/>
        <v>109.21579010244969</v>
      </c>
      <c r="E114" s="595">
        <v>4870.1499999999996</v>
      </c>
      <c r="F114" s="494">
        <f t="shared" si="34"/>
        <v>97.248375083617049</v>
      </c>
      <c r="G114" s="495">
        <f t="shared" si="38"/>
        <v>103.42129181319335</v>
      </c>
      <c r="H114" s="493">
        <v>4267.3</v>
      </c>
      <c r="I114" s="494">
        <f t="shared" si="35"/>
        <v>97.763084945039353</v>
      </c>
      <c r="J114" s="495">
        <f>H114/$H$104*100</f>
        <v>104.90669197164991</v>
      </c>
      <c r="K114" s="599"/>
      <c r="L114" s="1161"/>
      <c r="M114" s="1161"/>
      <c r="N114" s="1161"/>
      <c r="O114" s="465"/>
      <c r="P114" s="600"/>
      <c r="Q114" s="465"/>
      <c r="R114" s="600"/>
      <c r="S114" s="465"/>
      <c r="T114" s="600"/>
      <c r="U114" s="465"/>
      <c r="V114" s="600"/>
    </row>
    <row r="115" spans="1:32" ht="16.5" hidden="1" customHeight="1" thickBot="1" x14ac:dyDescent="0.3">
      <c r="A115" s="594" t="s">
        <v>84</v>
      </c>
      <c r="B115" s="493">
        <v>6644.21</v>
      </c>
      <c r="C115" s="602">
        <f t="shared" si="36"/>
        <v>98.212889369130735</v>
      </c>
      <c r="D115" s="603">
        <f t="shared" si="37"/>
        <v>107.26398310694094</v>
      </c>
      <c r="E115" s="604">
        <v>4842.21</v>
      </c>
      <c r="F115" s="494">
        <f t="shared" si="34"/>
        <v>99.426301037955724</v>
      </c>
      <c r="G115" s="495">
        <f t="shared" si="38"/>
        <v>102.82796493552826</v>
      </c>
      <c r="H115" s="605">
        <v>4289.3500000000004</v>
      </c>
      <c r="I115" s="494">
        <f t="shared" si="35"/>
        <v>100.51672017434912</v>
      </c>
      <c r="J115" s="495">
        <f t="shared" ref="J115:J117" si="39">H115/$H$104*100</f>
        <v>105.44876601330971</v>
      </c>
      <c r="K115" s="599"/>
      <c r="L115" s="1161"/>
      <c r="M115" s="1161"/>
      <c r="N115" s="1161"/>
      <c r="O115" s="465"/>
      <c r="P115" s="600"/>
      <c r="Q115" s="465"/>
      <c r="R115" s="600"/>
      <c r="S115" s="465"/>
      <c r="T115" s="600"/>
      <c r="U115" s="465"/>
      <c r="V115" s="600"/>
    </row>
    <row r="116" spans="1:32" ht="19.5" hidden="1" customHeight="1" thickBot="1" x14ac:dyDescent="0.3">
      <c r="A116" s="594" t="s">
        <v>88</v>
      </c>
      <c r="B116" s="493">
        <v>6722.91</v>
      </c>
      <c r="C116" s="602">
        <f t="shared" si="36"/>
        <v>101.18448995441143</v>
      </c>
      <c r="D116" s="603">
        <f t="shared" si="37"/>
        <v>108.53451421154423</v>
      </c>
      <c r="E116" s="595">
        <v>4989.34</v>
      </c>
      <c r="F116" s="494">
        <f t="shared" si="34"/>
        <v>103.03848862399607</v>
      </c>
      <c r="G116" s="495">
        <f t="shared" si="38"/>
        <v>105.95238095238095</v>
      </c>
      <c r="H116" s="493">
        <v>4363.83</v>
      </c>
      <c r="I116" s="494">
        <f t="shared" si="35"/>
        <v>101.73639362607388</v>
      </c>
      <c r="J116" s="495">
        <f t="shared" si="39"/>
        <v>107.27977166513836</v>
      </c>
      <c r="K116" s="599"/>
      <c r="L116" s="1161"/>
      <c r="M116" s="1161"/>
      <c r="N116" s="1161"/>
      <c r="O116" s="465"/>
      <c r="P116" s="600"/>
      <c r="Q116" s="465"/>
      <c r="R116" s="600"/>
      <c r="S116" s="465"/>
      <c r="T116" s="600"/>
      <c r="U116" s="465"/>
      <c r="V116" s="600"/>
    </row>
    <row r="117" spans="1:32" ht="16.5" hidden="1" customHeight="1" thickBot="1" x14ac:dyDescent="0.3">
      <c r="A117" s="594" t="s">
        <v>645</v>
      </c>
      <c r="B117" s="493">
        <v>6822.12</v>
      </c>
      <c r="C117" s="602">
        <f t="shared" si="36"/>
        <v>101.47570025480037</v>
      </c>
      <c r="D117" s="603">
        <f t="shared" si="37"/>
        <v>110.13615831431034</v>
      </c>
      <c r="E117" s="595">
        <v>5058.57</v>
      </c>
      <c r="F117" s="494">
        <f t="shared" si="34"/>
        <v>101.38755827424066</v>
      </c>
      <c r="G117" s="495">
        <f t="shared" si="38"/>
        <v>107.42253198104072</v>
      </c>
      <c r="H117" s="493">
        <v>4456.0200000000004</v>
      </c>
      <c r="I117" s="494">
        <f t="shared" si="35"/>
        <v>102.11259375365221</v>
      </c>
      <c r="J117" s="495">
        <f t="shared" si="39"/>
        <v>109.54615742026841</v>
      </c>
      <c r="K117" s="599"/>
      <c r="L117" s="1161"/>
      <c r="M117" s="1161"/>
      <c r="N117" s="1161"/>
      <c r="O117" s="465"/>
      <c r="P117" s="600"/>
      <c r="Q117" s="465"/>
      <c r="R117" s="600"/>
      <c r="S117" s="465"/>
      <c r="T117" s="600"/>
      <c r="U117" s="465"/>
      <c r="V117" s="600"/>
    </row>
    <row r="118" spans="1:32" ht="16.5" hidden="1" customHeight="1" thickBot="1" x14ac:dyDescent="0.25">
      <c r="A118" s="1137" t="s">
        <v>650</v>
      </c>
      <c r="B118" s="1138"/>
      <c r="C118" s="1138"/>
      <c r="D118" s="1138"/>
      <c r="E118" s="1138"/>
      <c r="F118" s="1138"/>
      <c r="G118" s="1138"/>
      <c r="H118" s="1138"/>
      <c r="I118" s="1138"/>
      <c r="J118" s="1139"/>
      <c r="K118" s="482"/>
      <c r="L118" s="1161"/>
      <c r="M118" s="1161"/>
      <c r="N118" s="1161"/>
      <c r="X118" s="465"/>
      <c r="Y118" s="465"/>
      <c r="Z118" s="465"/>
      <c r="AA118" s="465"/>
      <c r="AB118" s="465"/>
      <c r="AC118" s="465"/>
      <c r="AD118" s="465"/>
      <c r="AE118" s="465"/>
      <c r="AF118" s="465"/>
    </row>
    <row r="119" spans="1:32" ht="16.5" hidden="1" customHeight="1" thickBot="1" x14ac:dyDescent="0.3">
      <c r="A119" s="593" t="s">
        <v>10</v>
      </c>
      <c r="B119" s="493">
        <v>6952.9</v>
      </c>
      <c r="C119" s="494">
        <f>B119/B117*100</f>
        <v>101.91699940780872</v>
      </c>
      <c r="D119" s="495">
        <f>B119/B117*100</f>
        <v>101.91699940780872</v>
      </c>
      <c r="E119" s="493">
        <v>5109.1899999999996</v>
      </c>
      <c r="F119" s="494">
        <f>E119/E117*100</f>
        <v>101.00067805723751</v>
      </c>
      <c r="G119" s="495">
        <f>E119/E117*100</f>
        <v>101.00067805723751</v>
      </c>
      <c r="H119" s="493">
        <v>4507.38</v>
      </c>
      <c r="I119" s="606">
        <f>H119/H117*100</f>
        <v>101.15259805835701</v>
      </c>
      <c r="J119" s="495">
        <f>H119/H117*100</f>
        <v>101.15259805835701</v>
      </c>
      <c r="K119" s="599"/>
      <c r="L119" s="1161"/>
      <c r="M119" s="1161"/>
      <c r="N119" s="1161"/>
      <c r="O119" s="465"/>
      <c r="P119" s="600"/>
      <c r="Q119" s="465"/>
      <c r="R119" s="600"/>
      <c r="S119" s="465"/>
      <c r="T119" s="600"/>
      <c r="U119" s="465"/>
      <c r="V119" s="600"/>
      <c r="X119" s="465"/>
      <c r="Y119" s="465"/>
      <c r="Z119" s="465"/>
      <c r="AA119" s="465"/>
      <c r="AB119" s="465"/>
      <c r="AC119" s="465"/>
      <c r="AD119" s="465"/>
      <c r="AE119" s="465"/>
      <c r="AF119" s="465"/>
    </row>
    <row r="120" spans="1:32" ht="16.5" hidden="1" customHeight="1" thickBot="1" x14ac:dyDescent="0.3">
      <c r="A120" s="577" t="s">
        <v>11</v>
      </c>
      <c r="B120" s="578">
        <v>7068.45</v>
      </c>
      <c r="C120" s="607">
        <f t="shared" ref="C120:C125" si="40">B120/B119*100</f>
        <v>101.66189647485223</v>
      </c>
      <c r="D120" s="608">
        <f>B120/B117*100</f>
        <v>103.61075442824223</v>
      </c>
      <c r="E120" s="578">
        <v>5281.36</v>
      </c>
      <c r="F120" s="579">
        <f t="shared" ref="F120:F125" si="41">E120/E119*100</f>
        <v>103.36981008731325</v>
      </c>
      <c r="G120" s="580">
        <f>E120/E117*100</f>
        <v>104.40420909466511</v>
      </c>
      <c r="H120" s="578">
        <v>4583.2299999999996</v>
      </c>
      <c r="I120" s="609">
        <f t="shared" ref="I120:I125" si="42">H120/H119*100</f>
        <v>101.68279577049194</v>
      </c>
      <c r="J120" s="580">
        <f>H120/H117*100</f>
        <v>102.85478970022575</v>
      </c>
      <c r="K120" s="599"/>
      <c r="L120" s="1161"/>
      <c r="M120" s="1161"/>
      <c r="N120" s="1161"/>
      <c r="O120" s="465"/>
      <c r="P120" s="600"/>
      <c r="Q120" s="465"/>
      <c r="R120" s="600"/>
      <c r="S120" s="465"/>
      <c r="T120" s="600"/>
      <c r="U120" s="465"/>
      <c r="V120" s="600"/>
      <c r="X120" s="465"/>
      <c r="Y120" s="465"/>
      <c r="Z120" s="465"/>
      <c r="AA120" s="465"/>
      <c r="AB120" s="465"/>
      <c r="AC120" s="465"/>
      <c r="AD120" s="465"/>
      <c r="AE120" s="465"/>
      <c r="AF120" s="465"/>
    </row>
    <row r="121" spans="1:32" ht="16.5" hidden="1" customHeight="1" thickBot="1" x14ac:dyDescent="0.3">
      <c r="A121" s="593" t="s">
        <v>12</v>
      </c>
      <c r="B121" s="493">
        <v>7201.1</v>
      </c>
      <c r="C121" s="602">
        <f t="shared" si="40"/>
        <v>101.87664905318705</v>
      </c>
      <c r="D121" s="603">
        <f>B121/B117*100</f>
        <v>105.55516467021981</v>
      </c>
      <c r="E121" s="493">
        <v>5408.44</v>
      </c>
      <c r="F121" s="494">
        <f t="shared" si="41"/>
        <v>102.40619840344154</v>
      </c>
      <c r="G121" s="495">
        <f>E121/E117*100</f>
        <v>106.9163815070267</v>
      </c>
      <c r="H121" s="493">
        <v>4711.97</v>
      </c>
      <c r="I121" s="606">
        <f t="shared" si="42"/>
        <v>102.80893605601291</v>
      </c>
      <c r="J121" s="495">
        <f>H121/H117*100</f>
        <v>105.74391497345164</v>
      </c>
      <c r="K121" s="599"/>
      <c r="L121" s="1161"/>
      <c r="M121" s="1161"/>
      <c r="N121" s="1161"/>
      <c r="O121" s="465"/>
      <c r="P121" s="600"/>
      <c r="Q121" s="465"/>
      <c r="R121" s="600"/>
      <c r="S121" s="465"/>
      <c r="T121" s="600"/>
      <c r="U121" s="465"/>
      <c r="V121" s="600"/>
      <c r="X121" s="465"/>
      <c r="Y121" s="465"/>
      <c r="Z121" s="465"/>
      <c r="AA121" s="465"/>
      <c r="AB121" s="465"/>
      <c r="AC121" s="465"/>
      <c r="AD121" s="465"/>
      <c r="AE121" s="465"/>
      <c r="AF121" s="465"/>
    </row>
    <row r="122" spans="1:32" ht="16.5" hidden="1" customHeight="1" thickBot="1" x14ac:dyDescent="0.3">
      <c r="A122" s="593" t="s">
        <v>13</v>
      </c>
      <c r="B122" s="493">
        <v>7342.79</v>
      </c>
      <c r="C122" s="602">
        <f t="shared" si="40"/>
        <v>101.9676160586577</v>
      </c>
      <c r="D122" s="603">
        <f>B122/B117*100</f>
        <v>107.63208504101365</v>
      </c>
      <c r="E122" s="493">
        <v>5486.63</v>
      </c>
      <c r="F122" s="494">
        <f t="shared" si="41"/>
        <v>101.44570338212129</v>
      </c>
      <c r="G122" s="495">
        <f>E122/E117*100</f>
        <v>108.46207525051548</v>
      </c>
      <c r="H122" s="493">
        <v>4800.1499999999996</v>
      </c>
      <c r="I122" s="606">
        <f t="shared" si="42"/>
        <v>101.87140410486484</v>
      </c>
      <c r="J122" s="495">
        <f>H122/H117*100</f>
        <v>107.72281093890959</v>
      </c>
      <c r="K122" s="599"/>
      <c r="L122" s="1161"/>
      <c r="M122" s="1161"/>
      <c r="N122" s="1161"/>
      <c r="O122" s="465"/>
      <c r="P122" s="600"/>
      <c r="Q122" s="465"/>
      <c r="R122" s="600"/>
      <c r="S122" s="465"/>
      <c r="T122" s="600"/>
      <c r="U122" s="465"/>
      <c r="V122" s="600"/>
      <c r="X122" s="465"/>
      <c r="Y122" s="465"/>
      <c r="Z122" s="465"/>
      <c r="AA122" s="465"/>
      <c r="AB122" s="465"/>
      <c r="AC122" s="465"/>
      <c r="AD122" s="465"/>
      <c r="AE122" s="465"/>
      <c r="AF122" s="465"/>
    </row>
    <row r="123" spans="1:32" ht="16.5" hidden="1" customHeight="1" thickBot="1" x14ac:dyDescent="0.3">
      <c r="A123" s="577" t="s">
        <v>14</v>
      </c>
      <c r="B123" s="578">
        <v>7606.11</v>
      </c>
      <c r="C123" s="607">
        <f t="shared" si="40"/>
        <v>103.58610283012315</v>
      </c>
      <c r="D123" s="608">
        <f>B123/B117*100</f>
        <v>111.49188228878999</v>
      </c>
      <c r="E123" s="578">
        <v>5694.88</v>
      </c>
      <c r="F123" s="579">
        <f t="shared" si="41"/>
        <v>103.7955903715031</v>
      </c>
      <c r="G123" s="580">
        <f>E123/E117*100</f>
        <v>112.57885133545646</v>
      </c>
      <c r="H123" s="578">
        <v>4953.0600000000004</v>
      </c>
      <c r="I123" s="609">
        <f t="shared" si="42"/>
        <v>103.18552545232964</v>
      </c>
      <c r="J123" s="580">
        <f>H123/H117*100</f>
        <v>111.15434849933348</v>
      </c>
      <c r="K123" s="599"/>
      <c r="L123" s="1161"/>
      <c r="M123" s="1161"/>
      <c r="N123" s="1161"/>
      <c r="O123" s="465"/>
      <c r="P123" s="600"/>
      <c r="Q123" s="465"/>
      <c r="R123" s="600"/>
      <c r="S123" s="465"/>
      <c r="T123" s="600"/>
      <c r="U123" s="465"/>
      <c r="V123" s="600"/>
      <c r="X123" s="465"/>
      <c r="Y123" s="465"/>
      <c r="Z123" s="465"/>
      <c r="AA123" s="465"/>
      <c r="AB123" s="465"/>
      <c r="AC123" s="465"/>
      <c r="AD123" s="465"/>
      <c r="AE123" s="465"/>
      <c r="AF123" s="465"/>
    </row>
    <row r="124" spans="1:32" ht="16.5" hidden="1" customHeight="1" thickBot="1" x14ac:dyDescent="0.3">
      <c r="A124" s="577" t="s">
        <v>15</v>
      </c>
      <c r="B124" s="578">
        <v>8163.76</v>
      </c>
      <c r="C124" s="610">
        <f t="shared" si="40"/>
        <v>107.33160577483103</v>
      </c>
      <c r="D124" s="608">
        <f>B124/B117*100</f>
        <v>119.66602756914273</v>
      </c>
      <c r="E124" s="578">
        <v>5926.23</v>
      </c>
      <c r="F124" s="579">
        <f t="shared" si="41"/>
        <v>104.06242098165367</v>
      </c>
      <c r="G124" s="580">
        <f>E124/E117*100</f>
        <v>117.15227821301278</v>
      </c>
      <c r="H124" s="578">
        <v>5183.8599999999997</v>
      </c>
      <c r="I124" s="609">
        <f t="shared" si="42"/>
        <v>104.65974569256176</v>
      </c>
      <c r="J124" s="580">
        <f>H124/H117*100</f>
        <v>116.33385846562625</v>
      </c>
      <c r="K124" s="599"/>
      <c r="L124" s="1161"/>
      <c r="M124" s="1161"/>
      <c r="N124" s="1161"/>
      <c r="O124" s="465"/>
      <c r="P124" s="600"/>
      <c r="Q124" s="465"/>
      <c r="R124" s="600"/>
      <c r="S124" s="465"/>
      <c r="T124" s="600"/>
      <c r="U124" s="465"/>
      <c r="V124" s="600"/>
      <c r="X124" s="465"/>
      <c r="Y124" s="465"/>
      <c r="Z124" s="465"/>
      <c r="AA124" s="465"/>
      <c r="AB124" s="465"/>
      <c r="AC124" s="465"/>
      <c r="AD124" s="465"/>
      <c r="AE124" s="465"/>
      <c r="AF124" s="465"/>
    </row>
    <row r="125" spans="1:32" ht="16.5" hidden="1" customHeight="1" thickBot="1" x14ac:dyDescent="0.3">
      <c r="A125" s="577" t="s">
        <v>71</v>
      </c>
      <c r="B125" s="578">
        <v>8067.25</v>
      </c>
      <c r="C125" s="607">
        <f t="shared" si="40"/>
        <v>98.817824139857123</v>
      </c>
      <c r="D125" s="608">
        <f>B125/B117*100</f>
        <v>118.2513646784284</v>
      </c>
      <c r="E125" s="578">
        <v>5910.71</v>
      </c>
      <c r="F125" s="579">
        <f t="shared" si="41"/>
        <v>99.738113438054228</v>
      </c>
      <c r="G125" s="580">
        <f>E125/E117*100</f>
        <v>116.84547213935954</v>
      </c>
      <c r="H125" s="578">
        <v>5037.8999999999996</v>
      </c>
      <c r="I125" s="579">
        <f t="shared" si="42"/>
        <v>97.184337539979865</v>
      </c>
      <c r="J125" s="580">
        <f>H125/H117*100</f>
        <v>113.05828968451665</v>
      </c>
      <c r="K125" s="599"/>
      <c r="L125" s="1161"/>
      <c r="M125" s="1161"/>
      <c r="N125" s="1161"/>
      <c r="O125" s="465"/>
      <c r="P125" s="600"/>
      <c r="Q125" s="465"/>
      <c r="R125" s="600"/>
      <c r="S125" s="465"/>
      <c r="T125" s="600"/>
      <c r="U125" s="465"/>
      <c r="V125" s="600"/>
      <c r="X125" s="465"/>
      <c r="Y125" s="465"/>
      <c r="Z125" s="465"/>
      <c r="AA125" s="465"/>
      <c r="AB125" s="465"/>
      <c r="AC125" s="465"/>
      <c r="AD125" s="465"/>
      <c r="AE125" s="465"/>
      <c r="AF125" s="465"/>
    </row>
    <row r="126" spans="1:32" ht="16.5" hidden="1" customHeight="1" thickBot="1" x14ac:dyDescent="0.3">
      <c r="A126" s="593" t="s">
        <v>75</v>
      </c>
      <c r="B126" s="493">
        <v>7992.19</v>
      </c>
      <c r="C126" s="602">
        <f>B126/B125*100</f>
        <v>99.069571415290213</v>
      </c>
      <c r="D126" s="603">
        <f>B126/B117*100</f>
        <v>117.1511201796509</v>
      </c>
      <c r="E126" s="493">
        <v>5671.25</v>
      </c>
      <c r="F126" s="494">
        <f>E126/E125*100</f>
        <v>95.948710053445353</v>
      </c>
      <c r="G126" s="495">
        <f>E126/E117*100</f>
        <v>112.11172327357338</v>
      </c>
      <c r="H126" s="493">
        <v>4870.2299999999996</v>
      </c>
      <c r="I126" s="494">
        <f>H126/H125*100</f>
        <v>96.671827547192279</v>
      </c>
      <c r="J126" s="495">
        <f>H126/H117*100</f>
        <v>109.29551483162103</v>
      </c>
      <c r="K126" s="599"/>
      <c r="L126" s="1161"/>
      <c r="M126" s="1161"/>
      <c r="N126" s="1161"/>
      <c r="O126" s="465"/>
      <c r="P126" s="600"/>
      <c r="Q126" s="465"/>
      <c r="R126" s="600"/>
      <c r="S126" s="465"/>
      <c r="T126" s="600"/>
      <c r="U126" s="465"/>
      <c r="V126" s="600"/>
      <c r="X126" s="465"/>
      <c r="Y126" s="465"/>
      <c r="Z126" s="465"/>
      <c r="AA126" s="465"/>
      <c r="AB126" s="465"/>
      <c r="AC126" s="465"/>
      <c r="AD126" s="465"/>
      <c r="AE126" s="465"/>
      <c r="AF126" s="465"/>
    </row>
    <row r="127" spans="1:32" ht="16.5" hidden="1" customHeight="1" thickBot="1" x14ac:dyDescent="0.3">
      <c r="A127" s="593" t="s">
        <v>81</v>
      </c>
      <c r="B127" s="578">
        <v>7942.44</v>
      </c>
      <c r="C127" s="607">
        <f>B127/B126*100</f>
        <v>99.377517301265357</v>
      </c>
      <c r="D127" s="608">
        <f>B127/B117*100</f>
        <v>116.42187472515874</v>
      </c>
      <c r="E127" s="578">
        <v>5578.28</v>
      </c>
      <c r="F127" s="579">
        <f>E127/E126*100</f>
        <v>98.360678862684594</v>
      </c>
      <c r="G127" s="580">
        <f>E127/E117*100</f>
        <v>110.27385209654112</v>
      </c>
      <c r="H127" s="578">
        <v>4890.74</v>
      </c>
      <c r="I127" s="579">
        <f>H127/H126*100</f>
        <v>100.42113000823369</v>
      </c>
      <c r="J127" s="580">
        <f>H127/H117*100</f>
        <v>109.7557910422305</v>
      </c>
      <c r="K127" s="599"/>
      <c r="L127" s="1161"/>
      <c r="M127" s="1161"/>
      <c r="N127" s="1161"/>
      <c r="O127" s="465"/>
      <c r="P127" s="600"/>
      <c r="Q127" s="465"/>
      <c r="R127" s="600"/>
      <c r="S127" s="465"/>
      <c r="T127" s="600"/>
      <c r="U127" s="465"/>
      <c r="V127" s="600"/>
      <c r="X127" s="465"/>
      <c r="Y127" s="465"/>
      <c r="Z127" s="465"/>
      <c r="AA127" s="465"/>
      <c r="AB127" s="465"/>
      <c r="AC127" s="465"/>
      <c r="AD127" s="465"/>
      <c r="AE127" s="465"/>
      <c r="AF127" s="465"/>
    </row>
    <row r="128" spans="1:32" ht="16.5" hidden="1" customHeight="1" thickBot="1" x14ac:dyDescent="0.3">
      <c r="A128" s="611" t="s">
        <v>84</v>
      </c>
      <c r="B128" s="493">
        <v>7979.01</v>
      </c>
      <c r="C128" s="602">
        <f>B128/B127*100</f>
        <v>100.46043785033316</v>
      </c>
      <c r="D128" s="603">
        <f>B128/B117*100</f>
        <v>116.95792510246082</v>
      </c>
      <c r="E128" s="493">
        <v>5693.19</v>
      </c>
      <c r="F128" s="494">
        <f>E128/E127*100</f>
        <v>102.05995396430441</v>
      </c>
      <c r="G128" s="495">
        <f>E128/E117*100</f>
        <v>112.545442684395</v>
      </c>
      <c r="H128" s="493">
        <v>5033.63</v>
      </c>
      <c r="I128" s="494">
        <f>H128/H127*100</f>
        <v>102.92164375943109</v>
      </c>
      <c r="J128" s="495">
        <f>H128/H117*100</f>
        <v>112.96246426183005</v>
      </c>
      <c r="K128" s="599"/>
      <c r="L128" s="1161"/>
      <c r="M128" s="1161"/>
      <c r="N128" s="1161"/>
      <c r="O128" s="465"/>
      <c r="P128" s="600"/>
      <c r="Q128" s="465"/>
      <c r="R128" s="600"/>
      <c r="S128" s="465"/>
      <c r="T128" s="600"/>
      <c r="U128" s="465"/>
      <c r="V128" s="600"/>
      <c r="X128" s="465"/>
      <c r="Y128" s="465"/>
      <c r="Z128" s="465"/>
      <c r="AA128" s="465"/>
      <c r="AB128" s="465"/>
      <c r="AC128" s="465"/>
      <c r="AD128" s="465"/>
      <c r="AE128" s="465"/>
      <c r="AF128" s="465"/>
    </row>
    <row r="129" spans="1:32" ht="16.5" hidden="1" customHeight="1" thickBot="1" x14ac:dyDescent="0.3">
      <c r="A129" s="611" t="s">
        <v>88</v>
      </c>
      <c r="B129" s="493">
        <v>8085.07</v>
      </c>
      <c r="C129" s="602">
        <f>B129/B128*100</f>
        <v>101.32923758711921</v>
      </c>
      <c r="D129" s="603">
        <f>B129/B117*100</f>
        <v>118.51257380403746</v>
      </c>
      <c r="E129" s="493">
        <v>5882.1</v>
      </c>
      <c r="F129" s="494">
        <f>E129/E128*100</f>
        <v>103.31817487208403</v>
      </c>
      <c r="G129" s="495">
        <f>E129/E117*100</f>
        <v>116.27989728322432</v>
      </c>
      <c r="H129" s="493">
        <v>5133.28</v>
      </c>
      <c r="I129" s="494">
        <f>H129/H128*100</f>
        <v>101.97968464110392</v>
      </c>
      <c r="J129" s="495">
        <f>H129/H117*100</f>
        <v>115.19876481703402</v>
      </c>
      <c r="K129" s="599"/>
      <c r="L129" s="1161"/>
      <c r="M129" s="1161"/>
      <c r="N129" s="1161"/>
      <c r="O129" s="465"/>
      <c r="P129" s="600"/>
      <c r="Q129" s="465"/>
      <c r="R129" s="600"/>
      <c r="S129" s="465"/>
      <c r="T129" s="600"/>
      <c r="U129" s="465"/>
      <c r="V129" s="600"/>
      <c r="X129" s="465"/>
      <c r="Y129" s="465"/>
      <c r="Z129" s="465"/>
      <c r="AA129" s="465"/>
      <c r="AB129" s="465"/>
      <c r="AC129" s="465"/>
      <c r="AD129" s="465"/>
      <c r="AE129" s="465"/>
      <c r="AF129" s="465"/>
    </row>
    <row r="130" spans="1:32" ht="16.5" customHeight="1" thickBot="1" x14ac:dyDescent="0.3">
      <c r="A130" s="611" t="s">
        <v>786</v>
      </c>
      <c r="B130" s="493">
        <v>8197.77</v>
      </c>
      <c r="C130" s="602">
        <f>B130/B129*100</f>
        <v>101.39392732530455</v>
      </c>
      <c r="D130" s="603">
        <f>B130/B117*100</f>
        <v>120.16455295421365</v>
      </c>
      <c r="E130" s="493">
        <v>5994.91</v>
      </c>
      <c r="F130" s="494">
        <f>E130/E129*100</f>
        <v>101.9178524676561</v>
      </c>
      <c r="G130" s="495">
        <f>E130/E117*100</f>
        <v>118.50997416265862</v>
      </c>
      <c r="H130" s="493">
        <v>5234.8</v>
      </c>
      <c r="I130" s="494">
        <f>H130/H129*100</f>
        <v>101.97768288501699</v>
      </c>
      <c r="J130" s="495">
        <f>H130/H117*100</f>
        <v>117.47703107257148</v>
      </c>
      <c r="K130" s="599"/>
      <c r="L130" s="1161"/>
      <c r="M130" s="1161"/>
      <c r="N130" s="1161"/>
      <c r="O130" s="465"/>
      <c r="P130" s="600"/>
      <c r="Q130" s="465"/>
      <c r="R130" s="600"/>
      <c r="S130" s="465"/>
      <c r="T130" s="600"/>
      <c r="U130" s="465"/>
      <c r="V130" s="600"/>
      <c r="X130" s="465"/>
      <c r="Y130" s="465"/>
      <c r="Z130" s="465"/>
      <c r="AA130" s="465"/>
      <c r="AB130" s="465"/>
      <c r="AC130" s="465"/>
      <c r="AD130" s="465"/>
      <c r="AE130" s="465"/>
      <c r="AF130" s="465"/>
    </row>
    <row r="131" spans="1:32" ht="16.5" customHeight="1" thickBot="1" x14ac:dyDescent="0.3">
      <c r="A131" s="1137" t="s">
        <v>821</v>
      </c>
      <c r="B131" s="1138"/>
      <c r="C131" s="1138"/>
      <c r="D131" s="1138"/>
      <c r="E131" s="1138"/>
      <c r="F131" s="1138"/>
      <c r="G131" s="1138"/>
      <c r="H131" s="1138"/>
      <c r="I131" s="1138"/>
      <c r="J131" s="1139"/>
      <c r="K131" s="599"/>
      <c r="L131" s="1161"/>
      <c r="M131" s="1161"/>
      <c r="N131" s="1161"/>
      <c r="O131" s="465"/>
      <c r="P131" s="600"/>
      <c r="Q131" s="465"/>
      <c r="R131" s="600"/>
      <c r="S131" s="465"/>
      <c r="T131" s="600"/>
      <c r="U131" s="465"/>
      <c r="V131" s="600"/>
      <c r="X131" s="465"/>
      <c r="Y131" s="465"/>
      <c r="Z131" s="465"/>
      <c r="AA131" s="465"/>
      <c r="AB131" s="465"/>
      <c r="AC131" s="465"/>
      <c r="AD131" s="465"/>
      <c r="AE131" s="465"/>
      <c r="AF131" s="465"/>
    </row>
    <row r="132" spans="1:32" ht="16.5" customHeight="1" thickBot="1" x14ac:dyDescent="0.3">
      <c r="A132" s="593" t="s">
        <v>10</v>
      </c>
      <c r="B132" s="493">
        <v>8358.41</v>
      </c>
      <c r="C132" s="494">
        <f>B132/B130*100</f>
        <v>101.95955729423977</v>
      </c>
      <c r="D132" s="495">
        <f>B132/B130*100</f>
        <v>101.95955729423977</v>
      </c>
      <c r="E132" s="493">
        <v>6129.69</v>
      </c>
      <c r="F132" s="494">
        <f>E132/E130*100</f>
        <v>102.24824059076782</v>
      </c>
      <c r="G132" s="495">
        <f>E132/E130*100</f>
        <v>102.24824059076782</v>
      </c>
      <c r="H132" s="493">
        <v>5427.18</v>
      </c>
      <c r="I132" s="606">
        <f>H132/H130*100</f>
        <v>103.67502101321924</v>
      </c>
      <c r="J132" s="495">
        <f>H132/H130*100</f>
        <v>103.67502101321924</v>
      </c>
      <c r="K132" s="599"/>
      <c r="L132" s="1161"/>
      <c r="M132" s="1161"/>
      <c r="N132" s="1161"/>
      <c r="O132" s="465"/>
      <c r="P132" s="600"/>
      <c r="Q132" s="465"/>
      <c r="R132" s="600"/>
      <c r="S132" s="465"/>
      <c r="T132" s="600"/>
      <c r="U132" s="465"/>
      <c r="V132" s="600"/>
      <c r="X132" s="465"/>
      <c r="Y132" s="465"/>
      <c r="Z132" s="465"/>
      <c r="AA132" s="465"/>
      <c r="AB132" s="465"/>
      <c r="AC132" s="465"/>
      <c r="AD132" s="465"/>
      <c r="AE132" s="465"/>
      <c r="AF132" s="465"/>
    </row>
    <row r="133" spans="1:32" ht="16.5" customHeight="1" thickBot="1" x14ac:dyDescent="0.3">
      <c r="A133" s="593" t="s">
        <v>11</v>
      </c>
      <c r="B133" s="493">
        <v>8564.49</v>
      </c>
      <c r="C133" s="494">
        <f>B133/B132*100</f>
        <v>102.46554069494078</v>
      </c>
      <c r="D133" s="495">
        <f>B133/B130*100</f>
        <v>104.47341167171072</v>
      </c>
      <c r="E133" s="493">
        <v>6224.55</v>
      </c>
      <c r="F133" s="494">
        <f>E133/E132*100</f>
        <v>101.54754971295449</v>
      </c>
      <c r="G133" s="495">
        <f>E133/E130*100</f>
        <v>103.83058294453129</v>
      </c>
      <c r="H133" s="493">
        <v>5512.15</v>
      </c>
      <c r="I133" s="606">
        <f>H133/H132*100</f>
        <v>101.56563813988112</v>
      </c>
      <c r="J133" s="495">
        <f>H133/H130*100</f>
        <v>105.29819668373193</v>
      </c>
      <c r="K133" s="599"/>
      <c r="L133" s="1161"/>
      <c r="M133" s="1161"/>
      <c r="N133" s="1161"/>
      <c r="O133" s="465"/>
      <c r="P133" s="600"/>
      <c r="Q133" s="465"/>
      <c r="R133" s="600"/>
      <c r="S133" s="465"/>
      <c r="T133" s="600"/>
      <c r="U133" s="465"/>
      <c r="V133" s="600"/>
      <c r="X133" s="465"/>
      <c r="Y133" s="465"/>
      <c r="Z133" s="465"/>
      <c r="AA133" s="465"/>
      <c r="AB133" s="465"/>
      <c r="AC133" s="465"/>
      <c r="AD133" s="465"/>
      <c r="AE133" s="465"/>
      <c r="AF133" s="465"/>
    </row>
    <row r="134" spans="1:32" ht="16.5" customHeight="1" thickBot="1" x14ac:dyDescent="0.3">
      <c r="A134" s="593" t="s">
        <v>12</v>
      </c>
      <c r="B134" s="493">
        <v>9005.7900000000009</v>
      </c>
      <c r="C134" s="494">
        <f>B134/B133*100</f>
        <v>105.15267108724512</v>
      </c>
      <c r="D134" s="495">
        <f>B134/B130*100</f>
        <v>109.85658294877754</v>
      </c>
      <c r="E134" s="493">
        <v>6731.19</v>
      </c>
      <c r="F134" s="494">
        <f>E134/E133*100</f>
        <v>108.13938356989661</v>
      </c>
      <c r="G134" s="495">
        <f>E134/E130*100</f>
        <v>112.28175235324633</v>
      </c>
      <c r="H134" s="493">
        <v>6013.27</v>
      </c>
      <c r="I134" s="606">
        <f>H134/H133*100</f>
        <v>109.09118946327661</v>
      </c>
      <c r="J134" s="495">
        <f>H134/H130*100</f>
        <v>114.87105524566363</v>
      </c>
      <c r="K134" s="599"/>
      <c r="L134" s="1161"/>
      <c r="M134" s="1161"/>
      <c r="N134" s="1161"/>
      <c r="O134" s="465"/>
      <c r="P134" s="600"/>
      <c r="Q134" s="465"/>
      <c r="R134" s="600"/>
      <c r="S134" s="465"/>
      <c r="T134" s="600"/>
      <c r="U134" s="465"/>
      <c r="V134" s="600"/>
      <c r="X134" s="465"/>
      <c r="Y134" s="465"/>
      <c r="Z134" s="465"/>
      <c r="AA134" s="465"/>
      <c r="AB134" s="465"/>
      <c r="AC134" s="465"/>
      <c r="AD134" s="465"/>
      <c r="AE134" s="465"/>
      <c r="AF134" s="465"/>
    </row>
    <row r="135" spans="1:32" ht="16.5" customHeight="1" thickBot="1" x14ac:dyDescent="0.3">
      <c r="A135" s="593" t="s">
        <v>13</v>
      </c>
      <c r="B135" s="493">
        <v>9367.39</v>
      </c>
      <c r="C135" s="494">
        <f>B135/B134*100</f>
        <v>104.01519466920723</v>
      </c>
      <c r="D135" s="495">
        <f>B135/B130*100</f>
        <v>114.26753861111007</v>
      </c>
      <c r="E135" s="493">
        <v>6921.32</v>
      </c>
      <c r="F135" s="494">
        <f>E135/E134*100</f>
        <v>102.82461199282741</v>
      </c>
      <c r="G135" s="495">
        <f>E135/E130*100</f>
        <v>115.45327619597292</v>
      </c>
      <c r="H135" s="493">
        <v>6252.52</v>
      </c>
      <c r="I135" s="606">
        <f>H135/H134*100</f>
        <v>103.9787004408583</v>
      </c>
      <c r="J135" s="495">
        <f>H135/H130*100</f>
        <v>119.44143042714144</v>
      </c>
      <c r="K135" s="599"/>
      <c r="L135" s="1161"/>
      <c r="M135" s="1161"/>
      <c r="N135" s="1161"/>
      <c r="O135" s="465"/>
      <c r="P135" s="600"/>
      <c r="Q135" s="465"/>
      <c r="R135" s="600"/>
      <c r="S135" s="465"/>
      <c r="T135" s="600"/>
      <c r="U135" s="465"/>
      <c r="V135" s="600"/>
      <c r="X135" s="465"/>
      <c r="Y135" s="465"/>
      <c r="Z135" s="465"/>
      <c r="AA135" s="465"/>
      <c r="AB135" s="465"/>
      <c r="AC135" s="465"/>
      <c r="AD135" s="465"/>
      <c r="AE135" s="465"/>
      <c r="AF135" s="465"/>
    </row>
    <row r="136" spans="1:32" ht="18" customHeight="1" collapsed="1" x14ac:dyDescent="0.2">
      <c r="A136" s="1162" t="s">
        <v>238</v>
      </c>
      <c r="B136" s="1162"/>
      <c r="C136" s="1162"/>
      <c r="D136" s="1162"/>
      <c r="E136" s="1162"/>
      <c r="F136" s="1162"/>
      <c r="G136" s="1162"/>
      <c r="H136" s="1162"/>
      <c r="I136" s="1162"/>
      <c r="J136" s="1162"/>
      <c r="K136" s="482"/>
      <c r="L136" s="1161"/>
      <c r="M136" s="1161"/>
      <c r="N136" s="1161"/>
    </row>
    <row r="137" spans="1:32" ht="21.75" customHeight="1" x14ac:dyDescent="0.2">
      <c r="A137" s="612"/>
      <c r="B137" s="613"/>
      <c r="C137" s="614"/>
      <c r="D137" s="612"/>
      <c r="E137" s="615"/>
      <c r="F137" s="615"/>
      <c r="G137" s="612"/>
      <c r="H137" s="615"/>
      <c r="I137" s="615"/>
      <c r="J137" s="612"/>
      <c r="K137" s="599"/>
      <c r="L137" s="1161"/>
      <c r="M137" s="1161"/>
      <c r="N137" s="1161"/>
      <c r="X137" s="489"/>
      <c r="Y137" s="489"/>
      <c r="Z137" s="489"/>
      <c r="AA137" s="489"/>
      <c r="AB137" s="489"/>
      <c r="AC137" s="489"/>
      <c r="AD137" s="489"/>
      <c r="AE137" s="489"/>
      <c r="AF137" s="489"/>
    </row>
    <row r="138" spans="1:32" ht="24" customHeight="1" x14ac:dyDescent="0.3">
      <c r="A138" s="1159" t="s">
        <v>300</v>
      </c>
      <c r="B138" s="1159"/>
      <c r="C138" s="1159"/>
      <c r="D138" s="1159"/>
      <c r="E138" s="1159"/>
      <c r="F138" s="1159"/>
      <c r="G138" s="1159"/>
      <c r="H138" s="1159"/>
      <c r="I138" s="1159"/>
      <c r="J138" s="1159"/>
      <c r="K138" s="616"/>
      <c r="X138" s="489"/>
      <c r="Y138" s="489"/>
      <c r="Z138" s="489"/>
      <c r="AA138" s="489"/>
      <c r="AB138" s="489"/>
      <c r="AC138" s="489"/>
      <c r="AD138" s="489"/>
      <c r="AE138" s="489"/>
      <c r="AF138" s="489"/>
    </row>
    <row r="139" spans="1:32" ht="15" customHeight="1" x14ac:dyDescent="0.25">
      <c r="A139" s="617"/>
      <c r="B139" s="617"/>
      <c r="C139" s="617"/>
      <c r="D139" s="617"/>
      <c r="E139" s="617"/>
      <c r="F139" s="617"/>
      <c r="G139" s="617"/>
      <c r="H139" s="618"/>
      <c r="I139" s="618"/>
      <c r="J139" s="618"/>
      <c r="X139" s="489"/>
      <c r="Y139" s="489"/>
      <c r="Z139" s="489"/>
      <c r="AA139" s="489"/>
      <c r="AB139" s="489"/>
      <c r="AC139" s="489"/>
      <c r="AD139" s="489"/>
      <c r="AE139" s="489"/>
      <c r="AF139" s="489"/>
    </row>
    <row r="140" spans="1:32" x14ac:dyDescent="0.25">
      <c r="X140" s="489"/>
      <c r="Y140" s="489"/>
      <c r="Z140" s="489"/>
      <c r="AA140" s="489"/>
      <c r="AB140" s="489"/>
      <c r="AC140" s="489"/>
      <c r="AD140" s="489"/>
      <c r="AE140" s="489"/>
      <c r="AF140" s="489"/>
    </row>
    <row r="141" spans="1:32" x14ac:dyDescent="0.25">
      <c r="O141" s="620"/>
      <c r="X141" s="489"/>
      <c r="Y141" s="489"/>
      <c r="Z141" s="489"/>
      <c r="AA141" s="489"/>
      <c r="AB141" s="489"/>
      <c r="AC141" s="489"/>
      <c r="AD141" s="489"/>
      <c r="AE141" s="489"/>
      <c r="AF141" s="489"/>
    </row>
    <row r="142" spans="1:32" x14ac:dyDescent="0.25">
      <c r="O142" s="620"/>
      <c r="X142" s="489"/>
      <c r="Y142" s="489"/>
      <c r="Z142" s="489"/>
      <c r="AA142" s="489"/>
      <c r="AB142" s="489"/>
      <c r="AC142" s="489"/>
      <c r="AD142" s="489"/>
      <c r="AE142" s="489"/>
      <c r="AF142" s="489"/>
    </row>
    <row r="143" spans="1:32" x14ac:dyDescent="0.25">
      <c r="O143" s="620"/>
      <c r="X143" s="489"/>
      <c r="Y143" s="489"/>
      <c r="Z143" s="489"/>
      <c r="AA143" s="489"/>
      <c r="AB143" s="489"/>
      <c r="AC143" s="489"/>
      <c r="AD143" s="489"/>
      <c r="AE143" s="489"/>
      <c r="AF143" s="489"/>
    </row>
    <row r="144" spans="1:32" x14ac:dyDescent="0.25">
      <c r="O144" s="620"/>
      <c r="X144" s="489"/>
      <c r="Y144" s="489"/>
      <c r="Z144" s="489"/>
      <c r="AA144" s="489"/>
      <c r="AB144" s="489"/>
      <c r="AC144" s="489"/>
      <c r="AD144" s="489"/>
      <c r="AE144" s="489"/>
      <c r="AF144" s="489"/>
    </row>
    <row r="145" spans="14:32" x14ac:dyDescent="0.25">
      <c r="O145" s="620"/>
      <c r="X145" s="489"/>
      <c r="Y145" s="489"/>
      <c r="Z145" s="489"/>
      <c r="AA145" s="489"/>
      <c r="AB145" s="489"/>
      <c r="AC145" s="489"/>
      <c r="AD145" s="489"/>
      <c r="AE145" s="489"/>
      <c r="AF145" s="489"/>
    </row>
    <row r="146" spans="14:32" x14ac:dyDescent="0.25">
      <c r="O146" s="620"/>
      <c r="X146" s="621"/>
      <c r="Y146" s="621"/>
      <c r="Z146" s="621"/>
      <c r="AA146" s="621"/>
      <c r="AB146" s="621"/>
      <c r="AC146" s="621"/>
      <c r="AD146" s="621"/>
      <c r="AE146" s="621"/>
      <c r="AF146" s="621"/>
    </row>
    <row r="147" spans="14:32" x14ac:dyDescent="0.25">
      <c r="N147" s="620"/>
      <c r="O147" s="620"/>
      <c r="X147" s="621"/>
      <c r="Y147" s="621"/>
      <c r="Z147" s="621"/>
      <c r="AA147" s="621"/>
      <c r="AB147" s="621"/>
      <c r="AC147" s="621"/>
      <c r="AD147" s="621"/>
      <c r="AE147" s="621"/>
      <c r="AF147" s="621"/>
    </row>
    <row r="148" spans="14:32" x14ac:dyDescent="0.25">
      <c r="N148" s="620"/>
      <c r="O148" s="620"/>
      <c r="X148" s="621"/>
      <c r="Y148" s="621"/>
      <c r="Z148" s="621"/>
      <c r="AA148" s="621"/>
      <c r="AB148" s="621"/>
      <c r="AC148" s="621"/>
      <c r="AD148" s="621"/>
      <c r="AE148" s="621"/>
      <c r="AF148" s="621"/>
    </row>
    <row r="149" spans="14:32" x14ac:dyDescent="0.25">
      <c r="N149" s="620"/>
      <c r="O149" s="620"/>
      <c r="X149" s="621"/>
      <c r="Y149" s="621"/>
      <c r="Z149" s="621"/>
      <c r="AA149" s="621"/>
      <c r="AB149" s="621"/>
      <c r="AC149" s="621"/>
      <c r="AD149" s="621"/>
      <c r="AE149" s="621"/>
      <c r="AF149" s="621"/>
    </row>
    <row r="150" spans="14:32" x14ac:dyDescent="0.25">
      <c r="N150" s="620"/>
      <c r="O150" s="620"/>
      <c r="X150" s="621"/>
      <c r="Y150" s="621"/>
      <c r="Z150" s="621"/>
      <c r="AA150" s="621"/>
      <c r="AB150" s="621"/>
      <c r="AC150" s="621"/>
      <c r="AD150" s="621"/>
      <c r="AE150" s="621"/>
      <c r="AF150" s="621"/>
    </row>
    <row r="151" spans="14:32" x14ac:dyDescent="0.25">
      <c r="N151" s="620"/>
      <c r="O151" s="620"/>
      <c r="X151" s="621"/>
      <c r="Y151" s="621"/>
      <c r="Z151" s="621"/>
      <c r="AA151" s="621"/>
      <c r="AB151" s="621"/>
      <c r="AC151" s="621"/>
      <c r="AD151" s="621"/>
      <c r="AE151" s="621"/>
      <c r="AF151" s="621"/>
    </row>
    <row r="152" spans="14:32" x14ac:dyDescent="0.25">
      <c r="N152" s="620"/>
      <c r="O152" s="620"/>
      <c r="X152" s="621"/>
      <c r="Y152" s="621"/>
      <c r="Z152" s="621"/>
      <c r="AA152" s="621"/>
      <c r="AB152" s="621"/>
      <c r="AC152" s="621"/>
      <c r="AD152" s="621"/>
      <c r="AE152" s="621"/>
      <c r="AF152" s="621"/>
    </row>
    <row r="153" spans="14:32" x14ac:dyDescent="0.25">
      <c r="N153" s="620"/>
      <c r="O153" s="620"/>
      <c r="X153" s="465"/>
      <c r="Y153" s="465"/>
      <c r="Z153" s="465"/>
      <c r="AA153" s="465"/>
      <c r="AB153" s="465"/>
      <c r="AC153" s="465"/>
      <c r="AD153" s="465"/>
      <c r="AE153" s="465"/>
      <c r="AF153" s="465"/>
    </row>
    <row r="154" spans="14:32" x14ac:dyDescent="0.25">
      <c r="N154" s="620"/>
      <c r="O154" s="620"/>
    </row>
    <row r="155" spans="14:32" x14ac:dyDescent="0.25">
      <c r="N155" s="620"/>
    </row>
    <row r="156" spans="14:32" x14ac:dyDescent="0.25">
      <c r="N156" s="620"/>
    </row>
    <row r="157" spans="14:32" x14ac:dyDescent="0.25">
      <c r="N157" s="620"/>
    </row>
    <row r="158" spans="14:32" x14ac:dyDescent="0.25">
      <c r="N158" s="620"/>
    </row>
    <row r="159" spans="14:32" x14ac:dyDescent="0.25">
      <c r="N159" s="620"/>
    </row>
    <row r="160" spans="14:32" x14ac:dyDescent="0.25">
      <c r="N160" s="620"/>
    </row>
  </sheetData>
  <mergeCells count="24">
    <mergeCell ref="A138:J138"/>
    <mergeCell ref="A79:J79"/>
    <mergeCell ref="A92:J92"/>
    <mergeCell ref="A105:J105"/>
    <mergeCell ref="L107:N137"/>
    <mergeCell ref="A118:J118"/>
    <mergeCell ref="A136:J136"/>
    <mergeCell ref="A131:J131"/>
    <mergeCell ref="A66:J66"/>
    <mergeCell ref="A1:J1"/>
    <mergeCell ref="A2:A4"/>
    <mergeCell ref="B2:D2"/>
    <mergeCell ref="E2:G2"/>
    <mergeCell ref="H2:J2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A53:J53"/>
  </mergeCells>
  <printOptions horizontalCentered="1"/>
  <pageMargins left="0.94488188976377963" right="0.23622047244094491" top="0.31496062992125984" bottom="0.27559055118110237" header="0.15748031496062992" footer="0.15748031496062992"/>
  <pageSetup paperSize="9" scale="62" fitToHeight="2" orientation="portrait" r:id="rId1"/>
  <headerFooter alignWithMargins="0">
    <oddFooter xml:space="preserve">&amp;C5
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U106"/>
  <sheetViews>
    <sheetView view="pageBreakPreview" zoomScale="70" zoomScaleNormal="80" zoomScaleSheetLayoutView="70" workbookViewId="0">
      <pane xSplit="1" ySplit="4" topLeftCell="B5" activePane="bottomRight" state="frozen"/>
      <selection activeCell="E181" sqref="E181"/>
      <selection pane="topRight" activeCell="E181" sqref="E181"/>
      <selection pane="bottomLeft" activeCell="E181" sqref="E181"/>
      <selection pane="bottomRight" activeCell="G34" sqref="G34"/>
    </sheetView>
  </sheetViews>
  <sheetFormatPr defaultColWidth="9.140625" defaultRowHeight="15.75" x14ac:dyDescent="0.25"/>
  <cols>
    <col min="1" max="1" width="57.28515625" style="2" customWidth="1"/>
    <col min="2" max="2" width="12.140625" style="2" customWidth="1"/>
    <col min="3" max="3" width="19.28515625" style="2" customWidth="1"/>
    <col min="4" max="4" width="19.140625" style="937" customWidth="1"/>
    <col min="5" max="5" width="17.5703125" style="938" customWidth="1"/>
    <col min="6" max="6" width="19.42578125" style="938" customWidth="1"/>
    <col min="7" max="7" width="27.140625" style="2" customWidth="1"/>
    <col min="8" max="8" width="13.28515625" style="290" customWidth="1"/>
    <col min="9" max="9" width="11.28515625" style="290" customWidth="1"/>
    <col min="10" max="10" width="13.85546875" style="290" customWidth="1"/>
    <col min="11" max="11" width="15.5703125" style="475" customWidth="1"/>
    <col min="12" max="12" width="9.140625" style="290"/>
    <col min="13" max="13" width="9.140625" style="2"/>
    <col min="14" max="14" width="17" style="2" customWidth="1"/>
    <col min="15" max="15" width="16" style="2" customWidth="1"/>
    <col min="16" max="16" width="17.140625" style="2" customWidth="1"/>
    <col min="17" max="17" width="17" style="2" customWidth="1"/>
    <col min="18" max="16384" width="9.140625" style="2"/>
  </cols>
  <sheetData>
    <row r="1" spans="1:11" ht="20.25" x14ac:dyDescent="0.2">
      <c r="A1" s="1136" t="s">
        <v>70</v>
      </c>
      <c r="B1" s="1136"/>
      <c r="C1" s="1136"/>
      <c r="D1" s="1136"/>
      <c r="E1" s="1136"/>
      <c r="F1" s="1136"/>
    </row>
    <row r="2" spans="1:11" ht="23.25" thickBot="1" x14ac:dyDescent="0.25">
      <c r="A2" s="622"/>
      <c r="B2" s="622"/>
      <c r="C2" s="622"/>
      <c r="D2" s="623"/>
      <c r="E2" s="622"/>
      <c r="F2" s="622"/>
    </row>
    <row r="3" spans="1:11" ht="17.25" thickBot="1" x14ac:dyDescent="0.25">
      <c r="A3" s="1128" t="s">
        <v>53</v>
      </c>
      <c r="B3" s="1066" t="s">
        <v>31</v>
      </c>
      <c r="C3" s="1166" t="s">
        <v>41</v>
      </c>
      <c r="D3" s="1167"/>
      <c r="E3" s="1167"/>
      <c r="F3" s="624" t="s">
        <v>42</v>
      </c>
    </row>
    <row r="4" spans="1:11" ht="28.5" customHeight="1" thickBot="1" x14ac:dyDescent="0.25">
      <c r="A4" s="1164"/>
      <c r="B4" s="1165"/>
      <c r="C4" s="483" t="s">
        <v>884</v>
      </c>
      <c r="D4" s="483" t="s">
        <v>885</v>
      </c>
      <c r="E4" s="483" t="s">
        <v>50</v>
      </c>
      <c r="F4" s="625" t="s">
        <v>885</v>
      </c>
    </row>
    <row r="5" spans="1:11" ht="23.25" customHeight="1" x14ac:dyDescent="0.2">
      <c r="A5" s="484" t="s">
        <v>491</v>
      </c>
      <c r="B5" s="632"/>
      <c r="C5" s="626"/>
      <c r="D5" s="436"/>
      <c r="E5" s="633"/>
      <c r="F5" s="436"/>
      <c r="G5" s="487"/>
    </row>
    <row r="6" spans="1:11" ht="21.75" customHeight="1" x14ac:dyDescent="0.25">
      <c r="A6" s="634" t="s">
        <v>509</v>
      </c>
      <c r="B6" s="635" t="s">
        <v>36</v>
      </c>
      <c r="C6" s="463">
        <v>58</v>
      </c>
      <c r="D6" s="463">
        <v>87.2</v>
      </c>
      <c r="E6" s="636">
        <f t="shared" ref="E6:E55" si="0">D6/C6*100</f>
        <v>150.34482758620692</v>
      </c>
      <c r="F6" s="463">
        <v>95</v>
      </c>
      <c r="J6" s="465"/>
      <c r="K6" s="637"/>
    </row>
    <row r="7" spans="1:11" ht="21.75" customHeight="1" x14ac:dyDescent="0.25">
      <c r="A7" s="634" t="s">
        <v>510</v>
      </c>
      <c r="B7" s="635" t="s">
        <v>36</v>
      </c>
      <c r="C7" s="463">
        <v>94.8</v>
      </c>
      <c r="D7" s="463">
        <v>122.7</v>
      </c>
      <c r="E7" s="636">
        <f t="shared" si="0"/>
        <v>129.43037974683546</v>
      </c>
      <c r="F7" s="463">
        <v>135.9</v>
      </c>
      <c r="J7" s="465"/>
      <c r="K7" s="637"/>
    </row>
    <row r="8" spans="1:11" ht="21.75" customHeight="1" x14ac:dyDescent="0.25">
      <c r="A8" s="634" t="s">
        <v>511</v>
      </c>
      <c r="B8" s="635" t="s">
        <v>36</v>
      </c>
      <c r="C8" s="463">
        <v>94.4</v>
      </c>
      <c r="D8" s="463">
        <v>109.7</v>
      </c>
      <c r="E8" s="636">
        <f t="shared" si="0"/>
        <v>116.20762711864407</v>
      </c>
      <c r="F8" s="463">
        <v>151.30000000000001</v>
      </c>
      <c r="J8" s="465"/>
      <c r="K8" s="637"/>
    </row>
    <row r="9" spans="1:11" ht="21.75" customHeight="1" x14ac:dyDescent="0.25">
      <c r="A9" s="634" t="s">
        <v>512</v>
      </c>
      <c r="B9" s="635" t="s">
        <v>36</v>
      </c>
      <c r="C9" s="463">
        <v>122.2</v>
      </c>
      <c r="D9" s="463">
        <v>179.2</v>
      </c>
      <c r="E9" s="636">
        <f t="shared" si="0"/>
        <v>146.64484451718494</v>
      </c>
      <c r="F9" s="463">
        <v>163.69999999999999</v>
      </c>
      <c r="J9" s="465"/>
      <c r="K9" s="637"/>
    </row>
    <row r="10" spans="1:11" ht="21.75" customHeight="1" x14ac:dyDescent="0.25">
      <c r="A10" s="634" t="s">
        <v>513</v>
      </c>
      <c r="B10" s="635" t="s">
        <v>36</v>
      </c>
      <c r="C10" s="463">
        <v>125.4</v>
      </c>
      <c r="D10" s="463">
        <v>188.4</v>
      </c>
      <c r="E10" s="636">
        <f t="shared" si="0"/>
        <v>150.23923444976077</v>
      </c>
      <c r="F10" s="463">
        <v>198</v>
      </c>
      <c r="J10" s="465"/>
      <c r="K10" s="637"/>
    </row>
    <row r="11" spans="1:11" ht="21.75" customHeight="1" x14ac:dyDescent="0.25">
      <c r="A11" s="634" t="s">
        <v>514</v>
      </c>
      <c r="B11" s="635" t="s">
        <v>36</v>
      </c>
      <c r="C11" s="463">
        <v>150.69999999999999</v>
      </c>
      <c r="D11" s="463">
        <v>239.3</v>
      </c>
      <c r="E11" s="636">
        <f t="shared" si="0"/>
        <v>158.79230258792305</v>
      </c>
      <c r="F11" s="463">
        <v>238.6</v>
      </c>
      <c r="J11" s="465"/>
      <c r="K11" s="637"/>
    </row>
    <row r="12" spans="1:11" ht="21.75" customHeight="1" x14ac:dyDescent="0.25">
      <c r="A12" s="634" t="s">
        <v>515</v>
      </c>
      <c r="B12" s="635" t="s">
        <v>36</v>
      </c>
      <c r="C12" s="463">
        <v>60.6</v>
      </c>
      <c r="D12" s="463">
        <v>97.4</v>
      </c>
      <c r="E12" s="636">
        <f t="shared" si="0"/>
        <v>160.72607260726073</v>
      </c>
      <c r="F12" s="463">
        <v>134.19999999999999</v>
      </c>
      <c r="J12" s="465"/>
      <c r="K12" s="637"/>
    </row>
    <row r="13" spans="1:11" ht="21.75" customHeight="1" x14ac:dyDescent="0.25">
      <c r="A13" s="634" t="s">
        <v>516</v>
      </c>
      <c r="B13" s="635" t="s">
        <v>36</v>
      </c>
      <c r="C13" s="463">
        <v>85.4</v>
      </c>
      <c r="D13" s="463">
        <v>143.19999999999999</v>
      </c>
      <c r="E13" s="636">
        <f t="shared" si="0"/>
        <v>167.68149882903981</v>
      </c>
      <c r="F13" s="463">
        <v>184</v>
      </c>
      <c r="J13" s="465"/>
      <c r="K13" s="637"/>
    </row>
    <row r="14" spans="1:11" ht="21.75" customHeight="1" x14ac:dyDescent="0.25">
      <c r="A14" s="634" t="s">
        <v>517</v>
      </c>
      <c r="B14" s="635" t="s">
        <v>36</v>
      </c>
      <c r="C14" s="463">
        <v>56.3</v>
      </c>
      <c r="D14" s="463">
        <v>84</v>
      </c>
      <c r="E14" s="636">
        <f t="shared" si="0"/>
        <v>149.20071047957373</v>
      </c>
      <c r="F14" s="463">
        <v>94.2</v>
      </c>
      <c r="J14" s="465"/>
      <c r="K14" s="637"/>
    </row>
    <row r="15" spans="1:11" ht="21.75" customHeight="1" x14ac:dyDescent="0.25">
      <c r="A15" s="634" t="s">
        <v>518</v>
      </c>
      <c r="B15" s="635" t="s">
        <v>36</v>
      </c>
      <c r="C15" s="463">
        <v>521</v>
      </c>
      <c r="D15" s="463">
        <v>551</v>
      </c>
      <c r="E15" s="636">
        <f t="shared" si="0"/>
        <v>105.75815738963531</v>
      </c>
      <c r="F15" s="463">
        <v>608.5</v>
      </c>
      <c r="J15" s="465"/>
      <c r="K15" s="637"/>
    </row>
    <row r="16" spans="1:11" ht="21.75" customHeight="1" x14ac:dyDescent="0.25">
      <c r="A16" s="634" t="s">
        <v>519</v>
      </c>
      <c r="B16" s="635" t="s">
        <v>36</v>
      </c>
      <c r="C16" s="463">
        <v>499.1</v>
      </c>
      <c r="D16" s="463">
        <v>541.6</v>
      </c>
      <c r="E16" s="636">
        <f t="shared" si="0"/>
        <v>108.51532758966138</v>
      </c>
      <c r="F16" s="463">
        <v>471.5</v>
      </c>
      <c r="J16" s="465"/>
      <c r="K16" s="637"/>
    </row>
    <row r="17" spans="1:11" ht="21.75" customHeight="1" x14ac:dyDescent="0.25">
      <c r="A17" s="634" t="s">
        <v>520</v>
      </c>
      <c r="B17" s="635" t="s">
        <v>36</v>
      </c>
      <c r="C17" s="463">
        <v>218.6</v>
      </c>
      <c r="D17" s="463">
        <v>256.10000000000002</v>
      </c>
      <c r="E17" s="636">
        <f t="shared" si="0"/>
        <v>117.15462031107047</v>
      </c>
      <c r="F17" s="463">
        <v>229.1</v>
      </c>
      <c r="J17" s="465"/>
      <c r="K17" s="637"/>
    </row>
    <row r="18" spans="1:11" ht="21.75" customHeight="1" x14ac:dyDescent="0.25">
      <c r="A18" s="634" t="s">
        <v>521</v>
      </c>
      <c r="B18" s="635" t="s">
        <v>36</v>
      </c>
      <c r="C18" s="463">
        <v>309.60000000000002</v>
      </c>
      <c r="D18" s="463">
        <v>445.4</v>
      </c>
      <c r="E18" s="636">
        <f t="shared" si="0"/>
        <v>143.86304909560721</v>
      </c>
      <c r="F18" s="463">
        <v>285</v>
      </c>
      <c r="J18" s="465"/>
      <c r="K18" s="637"/>
    </row>
    <row r="19" spans="1:11" ht="21.75" customHeight="1" x14ac:dyDescent="0.25">
      <c r="A19" s="634" t="s">
        <v>522</v>
      </c>
      <c r="B19" s="635" t="s">
        <v>36</v>
      </c>
      <c r="C19" s="463">
        <v>172.5</v>
      </c>
      <c r="D19" s="463">
        <v>253.7</v>
      </c>
      <c r="E19" s="636">
        <f t="shared" si="0"/>
        <v>147.07246376811594</v>
      </c>
      <c r="F19" s="463">
        <v>223.4</v>
      </c>
      <c r="J19" s="465"/>
      <c r="K19" s="637"/>
    </row>
    <row r="20" spans="1:11" ht="21.75" customHeight="1" x14ac:dyDescent="0.25">
      <c r="A20" s="634" t="s">
        <v>523</v>
      </c>
      <c r="B20" s="635" t="s">
        <v>36</v>
      </c>
      <c r="C20" s="463">
        <v>230.3</v>
      </c>
      <c r="D20" s="463">
        <v>279.10000000000002</v>
      </c>
      <c r="E20" s="636">
        <f t="shared" si="0"/>
        <v>121.18975249674338</v>
      </c>
      <c r="F20" s="463">
        <v>232.8</v>
      </c>
      <c r="J20" s="465"/>
      <c r="K20" s="637"/>
    </row>
    <row r="21" spans="1:11" ht="21.75" customHeight="1" x14ac:dyDescent="0.25">
      <c r="A21" s="634" t="s">
        <v>524</v>
      </c>
      <c r="B21" s="635" t="s">
        <v>36</v>
      </c>
      <c r="C21" s="463">
        <v>556.4</v>
      </c>
      <c r="D21" s="463">
        <v>786.1</v>
      </c>
      <c r="E21" s="636">
        <f t="shared" si="0"/>
        <v>141.28324946081955</v>
      </c>
      <c r="F21" s="463">
        <v>828.7</v>
      </c>
      <c r="J21" s="465"/>
      <c r="K21" s="637"/>
    </row>
    <row r="22" spans="1:11" ht="21.75" customHeight="1" x14ac:dyDescent="0.25">
      <c r="A22" s="634" t="s">
        <v>525</v>
      </c>
      <c r="B22" s="635" t="s">
        <v>36</v>
      </c>
      <c r="C22" s="463">
        <v>444</v>
      </c>
      <c r="D22" s="463">
        <v>535</v>
      </c>
      <c r="E22" s="636">
        <f t="shared" si="0"/>
        <v>120.4954954954955</v>
      </c>
      <c r="F22" s="463">
        <v>485</v>
      </c>
      <c r="J22" s="465"/>
      <c r="K22" s="637"/>
    </row>
    <row r="23" spans="1:11" ht="21.75" customHeight="1" x14ac:dyDescent="0.25">
      <c r="A23" s="634" t="s">
        <v>526</v>
      </c>
      <c r="B23" s="635" t="s">
        <v>36</v>
      </c>
      <c r="C23" s="463">
        <v>333.5</v>
      </c>
      <c r="D23" s="463">
        <v>357.5</v>
      </c>
      <c r="E23" s="636">
        <f t="shared" si="0"/>
        <v>107.19640179910046</v>
      </c>
      <c r="F23" s="463">
        <v>476.4</v>
      </c>
      <c r="J23" s="465"/>
      <c r="K23" s="637"/>
    </row>
    <row r="24" spans="1:11" ht="21.75" customHeight="1" x14ac:dyDescent="0.25">
      <c r="A24" s="634" t="s">
        <v>527</v>
      </c>
      <c r="B24" s="635" t="s">
        <v>36</v>
      </c>
      <c r="C24" s="463">
        <v>357.4</v>
      </c>
      <c r="D24" s="463">
        <v>436.8</v>
      </c>
      <c r="E24" s="636">
        <f t="shared" si="0"/>
        <v>122.21600447677675</v>
      </c>
      <c r="F24" s="463">
        <v>585.79999999999995</v>
      </c>
      <c r="J24" s="465"/>
      <c r="K24" s="637"/>
    </row>
    <row r="25" spans="1:11" ht="21.75" customHeight="1" x14ac:dyDescent="0.25">
      <c r="A25" s="634" t="s">
        <v>528</v>
      </c>
      <c r="B25" s="635" t="s">
        <v>36</v>
      </c>
      <c r="C25" s="463">
        <v>270.10000000000002</v>
      </c>
      <c r="D25" s="463">
        <v>301</v>
      </c>
      <c r="E25" s="636">
        <f t="shared" si="0"/>
        <v>111.44020733061828</v>
      </c>
      <c r="F25" s="463">
        <v>333.1</v>
      </c>
      <c r="J25" s="465"/>
      <c r="K25" s="637"/>
    </row>
    <row r="26" spans="1:11" ht="21.75" customHeight="1" x14ac:dyDescent="0.25">
      <c r="A26" s="634" t="s">
        <v>529</v>
      </c>
      <c r="B26" s="635" t="s">
        <v>39</v>
      </c>
      <c r="C26" s="463">
        <v>113.6</v>
      </c>
      <c r="D26" s="463">
        <v>121</v>
      </c>
      <c r="E26" s="636">
        <f t="shared" si="0"/>
        <v>106.51408450704226</v>
      </c>
      <c r="F26" s="463">
        <v>139.19999999999999</v>
      </c>
      <c r="J26" s="465"/>
      <c r="K26" s="637"/>
    </row>
    <row r="27" spans="1:11" ht="21.75" customHeight="1" x14ac:dyDescent="0.25">
      <c r="A27" s="634" t="s">
        <v>530</v>
      </c>
      <c r="B27" s="635" t="s">
        <v>37</v>
      </c>
      <c r="C27" s="463">
        <v>99.9</v>
      </c>
      <c r="D27" s="463">
        <v>125.5</v>
      </c>
      <c r="E27" s="636">
        <f t="shared" si="0"/>
        <v>125.62562562562563</v>
      </c>
      <c r="F27" s="463">
        <v>162</v>
      </c>
      <c r="J27" s="465"/>
      <c r="K27" s="637"/>
    </row>
    <row r="28" spans="1:11" ht="21.75" customHeight="1" x14ac:dyDescent="0.25">
      <c r="A28" s="634" t="s">
        <v>531</v>
      </c>
      <c r="B28" s="635" t="s">
        <v>37</v>
      </c>
      <c r="C28" s="463">
        <v>123.3</v>
      </c>
      <c r="D28" s="463">
        <v>138.9</v>
      </c>
      <c r="E28" s="636">
        <f t="shared" si="0"/>
        <v>112.65206812652069</v>
      </c>
      <c r="F28" s="463">
        <v>144.80000000000001</v>
      </c>
      <c r="J28" s="465"/>
      <c r="K28" s="637"/>
    </row>
    <row r="29" spans="1:11" ht="21.75" customHeight="1" x14ac:dyDescent="0.25">
      <c r="A29" s="634" t="s">
        <v>532</v>
      </c>
      <c r="B29" s="635" t="s">
        <v>38</v>
      </c>
      <c r="C29" s="463">
        <v>489</v>
      </c>
      <c r="D29" s="463">
        <v>634</v>
      </c>
      <c r="E29" s="636">
        <f t="shared" si="0"/>
        <v>129.65235173824129</v>
      </c>
      <c r="F29" s="463">
        <v>637.6</v>
      </c>
      <c r="J29" s="465"/>
      <c r="K29" s="637"/>
    </row>
    <row r="30" spans="1:11" ht="21.75" customHeight="1" x14ac:dyDescent="0.25">
      <c r="A30" s="634" t="s">
        <v>533</v>
      </c>
      <c r="B30" s="635" t="s">
        <v>38</v>
      </c>
      <c r="C30" s="463">
        <v>680.1</v>
      </c>
      <c r="D30" s="463">
        <v>776.3</v>
      </c>
      <c r="E30" s="636">
        <f t="shared" si="0"/>
        <v>114.14497867960594</v>
      </c>
      <c r="F30" s="463">
        <v>968.9</v>
      </c>
      <c r="J30" s="465"/>
      <c r="K30" s="637"/>
    </row>
    <row r="31" spans="1:11" ht="21.75" customHeight="1" x14ac:dyDescent="0.25">
      <c r="A31" s="634" t="s">
        <v>534</v>
      </c>
      <c r="B31" s="635" t="s">
        <v>38</v>
      </c>
      <c r="C31" s="463">
        <v>811.1</v>
      </c>
      <c r="D31" s="463">
        <v>1218.5</v>
      </c>
      <c r="E31" s="636">
        <f t="shared" si="0"/>
        <v>150.22808531623721</v>
      </c>
      <c r="F31" s="463">
        <v>1269.0999999999999</v>
      </c>
      <c r="J31" s="465"/>
      <c r="K31" s="637"/>
    </row>
    <row r="32" spans="1:11" ht="21.75" customHeight="1" x14ac:dyDescent="0.25">
      <c r="A32" s="634" t="s">
        <v>535</v>
      </c>
      <c r="B32" s="635" t="s">
        <v>38</v>
      </c>
      <c r="C32" s="463">
        <v>140.1</v>
      </c>
      <c r="D32" s="463">
        <v>203</v>
      </c>
      <c r="E32" s="636">
        <f t="shared" si="0"/>
        <v>144.89650249821557</v>
      </c>
      <c r="F32" s="463">
        <v>198.8</v>
      </c>
      <c r="J32" s="465"/>
      <c r="K32" s="637"/>
    </row>
    <row r="33" spans="1:12" ht="21.75" customHeight="1" x14ac:dyDescent="0.25">
      <c r="A33" s="634" t="s">
        <v>536</v>
      </c>
      <c r="B33" s="635" t="s">
        <v>37</v>
      </c>
      <c r="C33" s="463">
        <v>168.1</v>
      </c>
      <c r="D33" s="463">
        <v>193.8</v>
      </c>
      <c r="E33" s="636">
        <f t="shared" si="0"/>
        <v>115.28851873884594</v>
      </c>
      <c r="F33" s="463">
        <v>189.5</v>
      </c>
      <c r="J33" s="465"/>
      <c r="K33" s="637"/>
    </row>
    <row r="34" spans="1:12" ht="21.75" customHeight="1" thickBot="1" x14ac:dyDescent="0.3">
      <c r="A34" s="638" t="s">
        <v>537</v>
      </c>
      <c r="B34" s="639" t="s">
        <v>37</v>
      </c>
      <c r="C34" s="438">
        <v>757.8</v>
      </c>
      <c r="D34" s="438">
        <v>810.7</v>
      </c>
      <c r="E34" s="630">
        <f t="shared" si="0"/>
        <v>106.98073370282397</v>
      </c>
      <c r="F34" s="438">
        <v>1779.3</v>
      </c>
      <c r="J34" s="465"/>
      <c r="K34" s="637"/>
    </row>
    <row r="35" spans="1:12" ht="21.75" hidden="1" customHeight="1" x14ac:dyDescent="0.25">
      <c r="A35" s="798"/>
      <c r="B35" s="474"/>
      <c r="C35" s="799"/>
      <c r="D35" s="799"/>
      <c r="E35" s="636" t="e">
        <f t="shared" si="0"/>
        <v>#DIV/0!</v>
      </c>
      <c r="F35" s="800"/>
      <c r="J35" s="465"/>
      <c r="K35" s="637"/>
    </row>
    <row r="36" spans="1:12" ht="21.75" hidden="1" customHeight="1" thickBot="1" x14ac:dyDescent="0.3">
      <c r="A36" s="798"/>
      <c r="B36" s="474"/>
      <c r="C36" s="486"/>
      <c r="D36" s="486"/>
      <c r="E36" s="630" t="e">
        <f t="shared" si="0"/>
        <v>#DIV/0!</v>
      </c>
      <c r="F36" s="463"/>
      <c r="J36" s="465"/>
      <c r="K36" s="637"/>
    </row>
    <row r="37" spans="1:12" ht="27" customHeight="1" x14ac:dyDescent="0.2">
      <c r="A37" s="483" t="s">
        <v>492</v>
      </c>
      <c r="B37" s="801"/>
      <c r="C37" s="436"/>
      <c r="D37" s="626"/>
      <c r="E37" s="636"/>
      <c r="F37" s="802"/>
      <c r="G37" s="803"/>
      <c r="H37" s="804"/>
      <c r="I37" s="804"/>
      <c r="J37" s="465"/>
      <c r="K37" s="637"/>
      <c r="L37" s="805"/>
    </row>
    <row r="38" spans="1:12" s="809" customFormat="1" ht="35.25" customHeight="1" x14ac:dyDescent="0.25">
      <c r="A38" s="806" t="s">
        <v>575</v>
      </c>
      <c r="B38" s="807" t="s">
        <v>27</v>
      </c>
      <c r="C38" s="437">
        <v>450</v>
      </c>
      <c r="D38" s="451">
        <v>450</v>
      </c>
      <c r="E38" s="463">
        <f t="shared" si="0"/>
        <v>100</v>
      </c>
      <c r="F38" s="437">
        <v>530</v>
      </c>
      <c r="G38" s="808"/>
      <c r="H38" s="486"/>
      <c r="I38" s="492"/>
      <c r="J38" s="465"/>
      <c r="K38" s="637"/>
      <c r="L38" s="490"/>
    </row>
    <row r="39" spans="1:12" s="809" customFormat="1" ht="16.5" x14ac:dyDescent="0.25">
      <c r="A39" s="806" t="s">
        <v>576</v>
      </c>
      <c r="B39" s="807" t="s">
        <v>27</v>
      </c>
      <c r="C39" s="463">
        <v>800</v>
      </c>
      <c r="D39" s="486">
        <v>885.7</v>
      </c>
      <c r="E39" s="463">
        <f t="shared" si="0"/>
        <v>110.71250000000002</v>
      </c>
      <c r="F39" s="437">
        <v>700</v>
      </c>
      <c r="G39" s="808"/>
      <c r="H39" s="486"/>
      <c r="I39" s="492"/>
      <c r="J39" s="465"/>
      <c r="K39" s="637"/>
      <c r="L39" s="490"/>
    </row>
    <row r="40" spans="1:12" s="809" customFormat="1" ht="16.5" x14ac:dyDescent="0.25">
      <c r="A40" s="806" t="s">
        <v>577</v>
      </c>
      <c r="B40" s="807" t="s">
        <v>27</v>
      </c>
      <c r="C40" s="463">
        <v>442.9</v>
      </c>
      <c r="D40" s="486">
        <v>521.4</v>
      </c>
      <c r="E40" s="636">
        <f t="shared" si="0"/>
        <v>117.72409121697901</v>
      </c>
      <c r="F40" s="437">
        <v>625</v>
      </c>
      <c r="G40" s="808"/>
      <c r="H40" s="486"/>
      <c r="I40" s="492"/>
      <c r="J40" s="465"/>
      <c r="K40" s="637"/>
      <c r="L40" s="490"/>
    </row>
    <row r="41" spans="1:12" s="809" customFormat="1" ht="16.5" x14ac:dyDescent="0.25">
      <c r="A41" s="806" t="s">
        <v>578</v>
      </c>
      <c r="B41" s="807" t="s">
        <v>27</v>
      </c>
      <c r="C41" s="437">
        <v>1300</v>
      </c>
      <c r="D41" s="795">
        <v>1418.8</v>
      </c>
      <c r="E41" s="463">
        <f t="shared" si="0"/>
        <v>109.13846153846154</v>
      </c>
      <c r="F41" s="437">
        <v>1500</v>
      </c>
      <c r="G41" s="808"/>
      <c r="H41" s="486"/>
      <c r="I41" s="492"/>
      <c r="J41" s="465"/>
      <c r="K41" s="637"/>
      <c r="L41" s="490"/>
    </row>
    <row r="42" spans="1:12" s="809" customFormat="1" ht="16.5" x14ac:dyDescent="0.25">
      <c r="A42" s="806" t="s">
        <v>579</v>
      </c>
      <c r="B42" s="807" t="s">
        <v>27</v>
      </c>
      <c r="C42" s="437">
        <v>1300</v>
      </c>
      <c r="D42" s="795">
        <v>1418.8</v>
      </c>
      <c r="E42" s="636">
        <f t="shared" si="0"/>
        <v>109.13846153846154</v>
      </c>
      <c r="F42" s="437">
        <v>1500</v>
      </c>
      <c r="G42" s="808"/>
      <c r="H42" s="486"/>
      <c r="I42" s="492"/>
      <c r="J42" s="465"/>
      <c r="K42" s="637"/>
      <c r="L42" s="490"/>
    </row>
    <row r="43" spans="1:12" s="809" customFormat="1" ht="35.25" customHeight="1" x14ac:dyDescent="0.25">
      <c r="A43" s="806" t="s">
        <v>580</v>
      </c>
      <c r="B43" s="807" t="s">
        <v>27</v>
      </c>
      <c r="C43" s="437">
        <v>370</v>
      </c>
      <c r="D43" s="795">
        <v>662.5</v>
      </c>
      <c r="E43" s="463">
        <f t="shared" si="0"/>
        <v>179.05405405405406</v>
      </c>
      <c r="F43" s="437">
        <v>500</v>
      </c>
      <c r="G43" s="808"/>
      <c r="H43" s="486"/>
      <c r="I43" s="492"/>
      <c r="J43" s="465"/>
      <c r="K43" s="637"/>
      <c r="L43" s="490"/>
    </row>
    <row r="44" spans="1:12" s="809" customFormat="1" ht="48" customHeight="1" x14ac:dyDescent="0.25">
      <c r="A44" s="806" t="s">
        <v>581</v>
      </c>
      <c r="B44" s="807" t="s">
        <v>27</v>
      </c>
      <c r="C44" s="437">
        <v>975</v>
      </c>
      <c r="D44" s="795">
        <v>1100</v>
      </c>
      <c r="E44" s="636">
        <f t="shared" si="0"/>
        <v>112.82051282051282</v>
      </c>
      <c r="F44" s="437" t="s">
        <v>68</v>
      </c>
      <c r="G44" s="808"/>
      <c r="H44" s="486"/>
      <c r="I44" s="492"/>
      <c r="J44" s="465"/>
      <c r="K44" s="637"/>
      <c r="L44" s="490"/>
    </row>
    <row r="45" spans="1:12" s="809" customFormat="1" ht="16.5" x14ac:dyDescent="0.25">
      <c r="A45" s="806" t="s">
        <v>582</v>
      </c>
      <c r="B45" s="807" t="s">
        <v>27</v>
      </c>
      <c r="C45" s="463">
        <v>5166.7</v>
      </c>
      <c r="D45" s="486">
        <v>5166.7</v>
      </c>
      <c r="E45" s="463">
        <f t="shared" si="0"/>
        <v>100</v>
      </c>
      <c r="F45" s="437" t="s">
        <v>68</v>
      </c>
      <c r="G45" s="808"/>
      <c r="H45" s="486"/>
      <c r="I45" s="492"/>
      <c r="J45" s="465"/>
      <c r="K45" s="637"/>
      <c r="L45" s="490"/>
    </row>
    <row r="46" spans="1:12" s="809" customFormat="1" ht="33" customHeight="1" x14ac:dyDescent="0.25">
      <c r="A46" s="806" t="s">
        <v>583</v>
      </c>
      <c r="B46" s="807" t="s">
        <v>27</v>
      </c>
      <c r="C46" s="437" t="s">
        <v>68</v>
      </c>
      <c r="D46" s="795" t="s">
        <v>68</v>
      </c>
      <c r="E46" s="636" t="s">
        <v>68</v>
      </c>
      <c r="F46" s="437" t="s">
        <v>68</v>
      </c>
      <c r="G46" s="808"/>
      <c r="H46" s="486"/>
      <c r="I46" s="492"/>
      <c r="J46" s="465"/>
      <c r="K46" s="637"/>
      <c r="L46" s="490"/>
    </row>
    <row r="47" spans="1:12" s="809" customFormat="1" ht="28.5" customHeight="1" x14ac:dyDescent="0.25">
      <c r="A47" s="806" t="s">
        <v>584</v>
      </c>
      <c r="B47" s="807" t="s">
        <v>27</v>
      </c>
      <c r="C47" s="437">
        <v>250</v>
      </c>
      <c r="D47" s="795">
        <v>250</v>
      </c>
      <c r="E47" s="463">
        <f t="shared" si="0"/>
        <v>100</v>
      </c>
      <c r="F47" s="810" t="s">
        <v>68</v>
      </c>
      <c r="G47" s="808"/>
      <c r="H47" s="486"/>
      <c r="I47" s="490"/>
      <c r="J47" s="465"/>
      <c r="K47" s="637"/>
      <c r="L47" s="490"/>
    </row>
    <row r="48" spans="1:12" s="809" customFormat="1" ht="36" customHeight="1" thickBot="1" x14ac:dyDescent="0.3">
      <c r="A48" s="811" t="s">
        <v>585</v>
      </c>
      <c r="B48" s="812" t="s">
        <v>27</v>
      </c>
      <c r="C48" s="627">
        <v>312.5</v>
      </c>
      <c r="D48" s="796">
        <v>325</v>
      </c>
      <c r="E48" s="630">
        <f t="shared" si="0"/>
        <v>104</v>
      </c>
      <c r="F48" s="797">
        <v>350</v>
      </c>
      <c r="G48" s="808"/>
      <c r="H48" s="486"/>
      <c r="I48" s="490"/>
      <c r="J48" s="465"/>
      <c r="K48" s="637"/>
      <c r="L48" s="490"/>
    </row>
    <row r="49" spans="1:14" ht="35.25" customHeight="1" thickBot="1" x14ac:dyDescent="0.25">
      <c r="A49" s="813" t="s">
        <v>379</v>
      </c>
      <c r="B49" s="639" t="s">
        <v>27</v>
      </c>
      <c r="C49" s="628">
        <v>391</v>
      </c>
      <c r="D49" s="468">
        <v>391</v>
      </c>
      <c r="E49" s="630">
        <f t="shared" si="0"/>
        <v>100</v>
      </c>
      <c r="F49" s="627">
        <v>391</v>
      </c>
      <c r="G49" s="808"/>
      <c r="H49" s="486"/>
      <c r="I49" s="814"/>
      <c r="J49" s="465"/>
      <c r="K49" s="637"/>
    </row>
    <row r="50" spans="1:14" ht="68.25" customHeight="1" thickBot="1" x14ac:dyDescent="0.3">
      <c r="A50" s="815" t="s">
        <v>592</v>
      </c>
      <c r="B50" s="816" t="s">
        <v>27</v>
      </c>
      <c r="C50" s="628">
        <v>5.7</v>
      </c>
      <c r="D50" s="817">
        <v>6</v>
      </c>
      <c r="E50" s="818">
        <f t="shared" si="0"/>
        <v>105.26315789473684</v>
      </c>
      <c r="F50" s="628">
        <v>6</v>
      </c>
      <c r="G50" s="808"/>
      <c r="H50" s="486"/>
      <c r="I50" s="491"/>
      <c r="J50" s="465"/>
      <c r="K50" s="637"/>
    </row>
    <row r="51" spans="1:14" ht="72" customHeight="1" thickBot="1" x14ac:dyDescent="0.25">
      <c r="A51" s="815" t="s">
        <v>591</v>
      </c>
      <c r="B51" s="816" t="s">
        <v>27</v>
      </c>
      <c r="C51" s="628">
        <v>5.7</v>
      </c>
      <c r="D51" s="817">
        <v>6</v>
      </c>
      <c r="E51" s="818">
        <f t="shared" si="0"/>
        <v>105.26315789473684</v>
      </c>
      <c r="F51" s="628">
        <v>6</v>
      </c>
      <c r="G51" s="808"/>
      <c r="H51" s="486"/>
      <c r="I51" s="492"/>
      <c r="J51" s="465"/>
      <c r="K51" s="637"/>
    </row>
    <row r="52" spans="1:14" ht="33.75" thickBot="1" x14ac:dyDescent="0.25">
      <c r="A52" s="815" t="s">
        <v>538</v>
      </c>
      <c r="B52" s="816" t="s">
        <v>27</v>
      </c>
      <c r="C52" s="628">
        <v>123</v>
      </c>
      <c r="D52" s="817">
        <v>131.5</v>
      </c>
      <c r="E52" s="818">
        <f t="shared" si="0"/>
        <v>106.91056910569105</v>
      </c>
      <c r="F52" s="628">
        <v>131.5</v>
      </c>
      <c r="G52" s="808"/>
      <c r="H52" s="486"/>
      <c r="I52" s="492"/>
      <c r="J52" s="465"/>
      <c r="K52" s="637"/>
    </row>
    <row r="53" spans="1:14" ht="36.75" customHeight="1" thickBot="1" x14ac:dyDescent="0.3">
      <c r="A53" s="819" t="s">
        <v>539</v>
      </c>
      <c r="B53" s="816" t="s">
        <v>27</v>
      </c>
      <c r="C53" s="629">
        <v>5600</v>
      </c>
      <c r="D53" s="820">
        <v>5400</v>
      </c>
      <c r="E53" s="818">
        <f t="shared" si="0"/>
        <v>96.428571428571431</v>
      </c>
      <c r="F53" s="628" t="s">
        <v>68</v>
      </c>
      <c r="G53" s="808"/>
      <c r="H53" s="486"/>
      <c r="I53" s="490"/>
      <c r="J53" s="465"/>
      <c r="K53" s="637"/>
    </row>
    <row r="54" spans="1:14" ht="35.25" customHeight="1" thickBot="1" x14ac:dyDescent="0.25">
      <c r="A54" s="815" t="s">
        <v>540</v>
      </c>
      <c r="B54" s="816" t="s">
        <v>27</v>
      </c>
      <c r="C54" s="628">
        <v>2500</v>
      </c>
      <c r="D54" s="821">
        <v>3825</v>
      </c>
      <c r="E54" s="818">
        <f t="shared" si="0"/>
        <v>153</v>
      </c>
      <c r="F54" s="629" t="s">
        <v>68</v>
      </c>
      <c r="G54" s="808"/>
      <c r="H54" s="486"/>
      <c r="I54" s="492"/>
      <c r="J54" s="465"/>
      <c r="K54" s="637"/>
    </row>
    <row r="55" spans="1:14" ht="17.25" thickBot="1" x14ac:dyDescent="0.25">
      <c r="A55" s="815" t="s">
        <v>586</v>
      </c>
      <c r="B55" s="816" t="s">
        <v>27</v>
      </c>
      <c r="C55" s="629">
        <v>186.1</v>
      </c>
      <c r="D55" s="822">
        <v>186.1</v>
      </c>
      <c r="E55" s="818">
        <f t="shared" si="0"/>
        <v>100</v>
      </c>
      <c r="F55" s="629">
        <v>114.2</v>
      </c>
      <c r="G55" s="808"/>
      <c r="H55" s="823"/>
      <c r="I55" s="492"/>
      <c r="J55" s="465"/>
      <c r="K55" s="637"/>
    </row>
    <row r="56" spans="1:14" s="290" customFormat="1" ht="17.25" hidden="1" thickBot="1" x14ac:dyDescent="0.25">
      <c r="A56" s="806"/>
      <c r="B56" s="474"/>
      <c r="C56" s="926"/>
      <c r="D56" s="926"/>
      <c r="E56" s="926"/>
      <c r="F56" s="927"/>
      <c r="G56" s="808"/>
      <c r="H56" s="823"/>
      <c r="I56" s="492"/>
      <c r="J56" s="465"/>
      <c r="K56" s="637"/>
    </row>
    <row r="57" spans="1:14" s="290" customFormat="1" ht="17.25" hidden="1" thickBot="1" x14ac:dyDescent="0.3">
      <c r="A57" s="806"/>
      <c r="B57" s="474"/>
      <c r="C57" s="451"/>
      <c r="D57" s="451"/>
      <c r="E57" s="451"/>
      <c r="F57" s="463"/>
      <c r="G57" s="808"/>
      <c r="H57" s="823"/>
      <c r="I57" s="492"/>
      <c r="J57" s="823"/>
      <c r="K57" s="928"/>
    </row>
    <row r="58" spans="1:14" ht="39.75" customHeight="1" x14ac:dyDescent="0.2">
      <c r="A58" s="485" t="s">
        <v>754</v>
      </c>
      <c r="B58" s="626"/>
      <c r="C58" s="436"/>
      <c r="D58" s="824"/>
      <c r="E58" s="828"/>
      <c r="F58" s="829"/>
      <c r="G58" s="830"/>
      <c r="H58" s="805"/>
      <c r="I58" s="805"/>
      <c r="J58" s="465"/>
      <c r="K58" s="637"/>
    </row>
    <row r="59" spans="1:14" ht="42" customHeight="1" x14ac:dyDescent="0.2">
      <c r="A59" s="831" t="s">
        <v>252</v>
      </c>
      <c r="B59" s="832" t="s">
        <v>43</v>
      </c>
      <c r="C59" s="463">
        <v>60.09</v>
      </c>
      <c r="D59" s="825">
        <v>61.58</v>
      </c>
      <c r="E59" s="833">
        <f t="shared" ref="E59:E65" si="1">D59/C59*100</f>
        <v>102.47961391246463</v>
      </c>
      <c r="F59" s="834">
        <v>87.84</v>
      </c>
      <c r="G59" s="808"/>
      <c r="I59" s="835"/>
      <c r="J59" s="465"/>
      <c r="K59" s="637"/>
    </row>
    <row r="60" spans="1:14" ht="27" customHeight="1" x14ac:dyDescent="0.2">
      <c r="A60" s="836" t="s">
        <v>380</v>
      </c>
      <c r="B60" s="837" t="s">
        <v>44</v>
      </c>
      <c r="C60" s="437">
        <v>1.9</v>
      </c>
      <c r="D60" s="826">
        <v>1.97</v>
      </c>
      <c r="E60" s="833">
        <f t="shared" si="1"/>
        <v>103.68421052631579</v>
      </c>
      <c r="F60" s="838">
        <v>1.9</v>
      </c>
      <c r="G60" s="808"/>
      <c r="I60" s="839"/>
      <c r="J60" s="465"/>
      <c r="K60" s="637"/>
    </row>
    <row r="61" spans="1:14" ht="24" customHeight="1" x14ac:dyDescent="0.2">
      <c r="A61" s="836" t="s">
        <v>381</v>
      </c>
      <c r="B61" s="837" t="s">
        <v>93</v>
      </c>
      <c r="C61" s="437">
        <v>1344.86</v>
      </c>
      <c r="D61" s="451">
        <v>1406.4</v>
      </c>
      <c r="E61" s="833">
        <f t="shared" si="1"/>
        <v>104.57594099014025</v>
      </c>
      <c r="F61" s="840">
        <v>1892.28</v>
      </c>
      <c r="G61" s="808"/>
      <c r="H61" s="841"/>
      <c r="I61" s="842"/>
      <c r="J61" s="465"/>
      <c r="K61" s="637"/>
    </row>
    <row r="62" spans="1:14" ht="24" customHeight="1" x14ac:dyDescent="0.2">
      <c r="A62" s="836" t="s">
        <v>382</v>
      </c>
      <c r="B62" s="837" t="s">
        <v>94</v>
      </c>
      <c r="C62" s="437">
        <v>105.02</v>
      </c>
      <c r="D62" s="826">
        <v>108</v>
      </c>
      <c r="E62" s="833">
        <f t="shared" si="1"/>
        <v>102.83755475147591</v>
      </c>
      <c r="F62" s="834">
        <v>68.63</v>
      </c>
      <c r="G62" s="808"/>
      <c r="H62" s="841"/>
      <c r="I62" s="843"/>
      <c r="J62" s="465"/>
      <c r="K62" s="637"/>
      <c r="N62" s="308"/>
    </row>
    <row r="63" spans="1:14" ht="24" customHeight="1" x14ac:dyDescent="0.2">
      <c r="A63" s="836" t="s">
        <v>383</v>
      </c>
      <c r="B63" s="837" t="s">
        <v>94</v>
      </c>
      <c r="C63" s="463">
        <v>88.37</v>
      </c>
      <c r="D63" s="825">
        <v>92.41</v>
      </c>
      <c r="E63" s="833">
        <f t="shared" si="1"/>
        <v>104.5716872241711</v>
      </c>
      <c r="F63" s="838">
        <v>161.26</v>
      </c>
      <c r="G63" s="808"/>
      <c r="H63" s="841"/>
      <c r="I63" s="842"/>
      <c r="J63" s="465"/>
      <c r="K63" s="637"/>
    </row>
    <row r="64" spans="1:14" ht="24" customHeight="1" thickBot="1" x14ac:dyDescent="0.25">
      <c r="A64" s="813" t="s">
        <v>487</v>
      </c>
      <c r="B64" s="844" t="s">
        <v>94</v>
      </c>
      <c r="C64" s="438">
        <v>954.37</v>
      </c>
      <c r="D64" s="827">
        <v>954.37</v>
      </c>
      <c r="E64" s="845">
        <f t="shared" si="1"/>
        <v>100</v>
      </c>
      <c r="F64" s="846" t="s">
        <v>68</v>
      </c>
      <c r="G64" s="808"/>
      <c r="H64" s="841"/>
      <c r="I64" s="847"/>
      <c r="J64" s="465"/>
      <c r="K64" s="637"/>
    </row>
    <row r="65" spans="1:21" ht="66.75" customHeight="1" thickBot="1" x14ac:dyDescent="0.25">
      <c r="A65" s="848" t="s">
        <v>542</v>
      </c>
      <c r="B65" s="467" t="s">
        <v>27</v>
      </c>
      <c r="C65" s="630">
        <v>30</v>
      </c>
      <c r="D65" s="630">
        <v>33</v>
      </c>
      <c r="E65" s="636">
        <f t="shared" si="1"/>
        <v>110.00000000000001</v>
      </c>
      <c r="F65" s="438" t="s">
        <v>68</v>
      </c>
      <c r="G65" s="808"/>
      <c r="J65" s="465"/>
      <c r="K65" s="637"/>
    </row>
    <row r="66" spans="1:21" ht="50.25" customHeight="1" thickBot="1" x14ac:dyDescent="0.25">
      <c r="A66" s="849" t="s">
        <v>748</v>
      </c>
      <c r="B66" s="850" t="s">
        <v>27</v>
      </c>
      <c r="C66" s="436" t="s">
        <v>861</v>
      </c>
      <c r="D66" s="436">
        <v>50</v>
      </c>
      <c r="E66" s="817" t="s">
        <v>862</v>
      </c>
      <c r="F66" s="629" t="s">
        <v>68</v>
      </c>
      <c r="G66" s="808"/>
      <c r="J66" s="465"/>
      <c r="K66" s="637"/>
    </row>
    <row r="67" spans="1:21" ht="25.5" customHeight="1" x14ac:dyDescent="0.2">
      <c r="A67" s="483" t="s">
        <v>908</v>
      </c>
      <c r="B67" s="633"/>
      <c r="C67" s="631"/>
      <c r="D67" s="851"/>
      <c r="E67" s="631" t="s">
        <v>106</v>
      </c>
      <c r="F67" s="852"/>
      <c r="G67" s="808"/>
      <c r="J67" s="465"/>
      <c r="K67" s="637"/>
    </row>
    <row r="68" spans="1:21" ht="36" x14ac:dyDescent="0.2">
      <c r="A68" s="853" t="s">
        <v>702</v>
      </c>
      <c r="B68" s="462" t="s">
        <v>27</v>
      </c>
      <c r="C68" s="463">
        <v>43543.86</v>
      </c>
      <c r="D68" s="636">
        <v>44558.94</v>
      </c>
      <c r="E68" s="463">
        <f>D68/C68*100</f>
        <v>102.33116678218239</v>
      </c>
      <c r="F68" s="854">
        <v>32868.31</v>
      </c>
      <c r="G68" s="855"/>
      <c r="I68" s="489"/>
      <c r="J68" s="465"/>
      <c r="K68" s="637"/>
    </row>
    <row r="69" spans="1:21" ht="36" x14ac:dyDescent="0.2">
      <c r="A69" s="806" t="s">
        <v>700</v>
      </c>
      <c r="B69" s="462" t="s">
        <v>27</v>
      </c>
      <c r="C69" s="463">
        <v>3501.03</v>
      </c>
      <c r="D69" s="636">
        <v>3781.29</v>
      </c>
      <c r="E69" s="463">
        <f>D69/C69*100</f>
        <v>108.0050727928638</v>
      </c>
      <c r="F69" s="854">
        <v>1400.48</v>
      </c>
      <c r="G69" s="855"/>
      <c r="I69" s="489"/>
      <c r="J69" s="465"/>
      <c r="K69" s="637"/>
    </row>
    <row r="70" spans="1:21" ht="33" x14ac:dyDescent="0.25">
      <c r="A70" s="856" t="s">
        <v>701</v>
      </c>
      <c r="B70" s="462" t="s">
        <v>26</v>
      </c>
      <c r="C70" s="636">
        <f>C69/C68*100</f>
        <v>8.0402380496354713</v>
      </c>
      <c r="D70" s="636">
        <f>D69/D68*100</f>
        <v>8.4860411850012589</v>
      </c>
      <c r="E70" s="463">
        <f>D70/C70*100</f>
        <v>105.54465094955738</v>
      </c>
      <c r="F70" s="854">
        <f>F69/F68*100</f>
        <v>4.2608822905710699</v>
      </c>
      <c r="G70" s="855"/>
      <c r="H70" s="465"/>
      <c r="I70" s="489"/>
      <c r="J70" s="465"/>
      <c r="K70" s="637"/>
    </row>
    <row r="71" spans="1:21" ht="33.75" thickBot="1" x14ac:dyDescent="0.3">
      <c r="A71" s="857" t="s">
        <v>384</v>
      </c>
      <c r="B71" s="467" t="s">
        <v>27</v>
      </c>
      <c r="C71" s="630">
        <v>3526</v>
      </c>
      <c r="D71" s="630">
        <v>3782</v>
      </c>
      <c r="E71" s="438">
        <f>D71/C71*100</f>
        <v>107.26035167328418</v>
      </c>
      <c r="F71" s="796" t="s">
        <v>763</v>
      </c>
      <c r="G71" s="855"/>
      <c r="H71" s="841"/>
      <c r="I71" s="841"/>
      <c r="J71" s="465"/>
      <c r="K71" s="637"/>
    </row>
    <row r="72" spans="1:21" s="860" customFormat="1" ht="15.75" customHeight="1" x14ac:dyDescent="0.25">
      <c r="A72" s="1168" t="s">
        <v>611</v>
      </c>
      <c r="B72" s="1168"/>
      <c r="C72" s="1168"/>
      <c r="D72" s="1168"/>
      <c r="E72" s="1168"/>
      <c r="F72" s="1168"/>
      <c r="G72" s="858"/>
      <c r="H72" s="859"/>
      <c r="I72" s="859"/>
      <c r="J72" s="477"/>
      <c r="K72" s="619"/>
      <c r="L72" s="477"/>
    </row>
    <row r="73" spans="1:21" ht="15.75" customHeight="1" x14ac:dyDescent="0.2">
      <c r="A73" s="1163" t="s">
        <v>607</v>
      </c>
      <c r="B73" s="1163"/>
      <c r="C73" s="1163"/>
      <c r="D73" s="1163"/>
      <c r="E73" s="1163"/>
      <c r="F73" s="1163"/>
      <c r="G73" s="489"/>
      <c r="H73" s="861"/>
      <c r="I73" s="861"/>
      <c r="J73" s="862"/>
      <c r="K73" s="862"/>
      <c r="L73" s="862"/>
      <c r="M73" s="862"/>
      <c r="N73" s="862"/>
      <c r="O73" s="862"/>
      <c r="P73" s="862"/>
      <c r="Q73" s="862"/>
      <c r="R73" s="862"/>
      <c r="S73" s="862"/>
      <c r="T73" s="862"/>
      <c r="U73" s="290"/>
    </row>
    <row r="74" spans="1:21" ht="15.75" customHeight="1" x14ac:dyDescent="0.2">
      <c r="A74" s="1163" t="s">
        <v>543</v>
      </c>
      <c r="B74" s="1163"/>
      <c r="C74" s="1163"/>
      <c r="D74" s="1163"/>
      <c r="E74" s="1163"/>
      <c r="F74" s="1163"/>
      <c r="G74" s="290"/>
      <c r="H74" s="861"/>
      <c r="I74" s="861"/>
      <c r="J74" s="862"/>
      <c r="K74" s="862"/>
      <c r="L74" s="862"/>
      <c r="M74" s="862"/>
      <c r="N74" s="862"/>
      <c r="O74" s="862"/>
      <c r="P74" s="862"/>
      <c r="Q74" s="862"/>
      <c r="R74" s="862"/>
      <c r="S74" s="862"/>
      <c r="T74" s="862"/>
      <c r="U74" s="290"/>
    </row>
    <row r="75" spans="1:21" ht="30.75" hidden="1" customHeight="1" x14ac:dyDescent="0.2">
      <c r="A75" s="1169" t="s">
        <v>544</v>
      </c>
      <c r="B75" s="1169"/>
      <c r="C75" s="1169"/>
      <c r="D75" s="1169"/>
      <c r="E75" s="1169"/>
      <c r="F75" s="1169"/>
      <c r="G75" s="465"/>
      <c r="H75" s="465"/>
      <c r="I75" s="861"/>
      <c r="J75" s="862"/>
      <c r="K75" s="862"/>
      <c r="L75" s="862"/>
      <c r="M75" s="863"/>
      <c r="N75" s="862"/>
      <c r="O75" s="864"/>
      <c r="P75" s="865"/>
      <c r="Q75" s="862"/>
      <c r="R75" s="862"/>
      <c r="S75" s="862"/>
      <c r="T75" s="862"/>
      <c r="U75" s="290"/>
    </row>
    <row r="76" spans="1:21" ht="16.5" hidden="1" customHeight="1" x14ac:dyDescent="0.2">
      <c r="A76" s="1163"/>
      <c r="B76" s="1163"/>
      <c r="C76" s="1163"/>
      <c r="D76" s="1163"/>
      <c r="E76" s="1163"/>
      <c r="F76" s="1163"/>
      <c r="G76" s="290"/>
      <c r="H76" s="861"/>
      <c r="I76" s="861"/>
      <c r="J76" s="862"/>
      <c r="K76" s="862"/>
      <c r="L76" s="862"/>
      <c r="M76" s="864"/>
      <c r="N76" s="864"/>
      <c r="O76" s="862"/>
      <c r="P76" s="865"/>
      <c r="Q76" s="864"/>
      <c r="R76" s="862"/>
      <c r="S76" s="862"/>
      <c r="T76" s="862"/>
      <c r="U76" s="290"/>
    </row>
    <row r="77" spans="1:21" x14ac:dyDescent="0.2">
      <c r="A77" s="488" t="s">
        <v>699</v>
      </c>
      <c r="B77" s="488"/>
      <c r="C77" s="488"/>
      <c r="D77" s="488"/>
      <c r="E77" s="488"/>
      <c r="F77" s="488"/>
      <c r="G77" s="290"/>
      <c r="H77" s="861"/>
      <c r="I77" s="861"/>
      <c r="J77" s="862"/>
      <c r="K77" s="862"/>
      <c r="L77" s="862"/>
      <c r="M77" s="862"/>
      <c r="N77" s="862"/>
      <c r="O77" s="862"/>
      <c r="P77" s="865"/>
      <c r="Q77" s="862"/>
      <c r="R77" s="862"/>
      <c r="S77" s="862"/>
      <c r="T77" s="862"/>
      <c r="U77" s="290"/>
    </row>
    <row r="78" spans="1:21" x14ac:dyDescent="0.2">
      <c r="A78" s="866" t="s">
        <v>765</v>
      </c>
      <c r="B78" s="488"/>
      <c r="C78" s="488"/>
      <c r="D78" s="488"/>
      <c r="E78" s="488"/>
      <c r="F78" s="488"/>
      <c r="G78" s="290"/>
      <c r="H78" s="861"/>
      <c r="I78" s="861"/>
      <c r="J78" s="862"/>
      <c r="K78" s="862"/>
      <c r="L78" s="862"/>
      <c r="M78" s="862"/>
      <c r="N78" s="862"/>
      <c r="O78" s="862"/>
      <c r="P78" s="865"/>
      <c r="Q78" s="862"/>
      <c r="R78" s="862"/>
      <c r="S78" s="862"/>
      <c r="T78" s="862"/>
      <c r="U78" s="290"/>
    </row>
    <row r="79" spans="1:21" x14ac:dyDescent="0.2">
      <c r="A79" s="866" t="s">
        <v>907</v>
      </c>
      <c r="B79" s="488"/>
      <c r="C79" s="488"/>
      <c r="D79" s="488"/>
      <c r="E79" s="488"/>
      <c r="F79" s="488"/>
      <c r="G79" s="290"/>
      <c r="H79" s="861"/>
      <c r="I79" s="861"/>
      <c r="J79" s="862"/>
      <c r="K79" s="862"/>
      <c r="L79" s="862"/>
      <c r="M79" s="862"/>
      <c r="N79" s="862"/>
      <c r="O79" s="862"/>
      <c r="P79" s="865"/>
      <c r="Q79" s="862"/>
      <c r="R79" s="862"/>
      <c r="S79" s="862"/>
      <c r="T79" s="862"/>
      <c r="U79" s="290"/>
    </row>
    <row r="80" spans="1:21" ht="24.75" customHeight="1" x14ac:dyDescent="0.2">
      <c r="A80" s="1170" t="s">
        <v>909</v>
      </c>
      <c r="B80" s="1170"/>
      <c r="C80" s="1170"/>
      <c r="D80" s="1170"/>
      <c r="E80" s="1170"/>
      <c r="F80" s="1170"/>
      <c r="G80" s="867"/>
      <c r="H80" s="867"/>
      <c r="I80" s="867"/>
      <c r="J80" s="867"/>
      <c r="K80" s="868"/>
      <c r="L80" s="867"/>
      <c r="M80" s="867"/>
      <c r="N80" s="867"/>
      <c r="O80" s="867"/>
      <c r="P80" s="867"/>
      <c r="Q80" s="867"/>
      <c r="R80" s="867"/>
      <c r="S80" s="867"/>
      <c r="T80" s="867"/>
      <c r="U80" s="867"/>
    </row>
    <row r="81" spans="1:21" ht="16.5" thickBot="1" x14ac:dyDescent="0.25">
      <c r="A81" s="869"/>
      <c r="B81" s="869"/>
      <c r="C81" s="869"/>
      <c r="D81" s="873"/>
      <c r="E81" s="869"/>
      <c r="F81" s="874"/>
      <c r="G81" s="617"/>
      <c r="H81" s="617"/>
      <c r="I81" s="617"/>
      <c r="J81" s="617"/>
      <c r="K81" s="875"/>
      <c r="L81" s="617"/>
      <c r="M81" s="617"/>
      <c r="N81" s="617"/>
      <c r="O81" s="617"/>
      <c r="P81" s="617"/>
      <c r="Q81" s="617"/>
      <c r="R81" s="617"/>
      <c r="S81" s="290"/>
      <c r="T81" s="617"/>
      <c r="U81" s="617"/>
    </row>
    <row r="82" spans="1:21" ht="36.75" customHeight="1" thickBot="1" x14ac:dyDescent="0.25">
      <c r="A82" s="876" t="s">
        <v>16</v>
      </c>
      <c r="B82" s="877" t="s">
        <v>61</v>
      </c>
      <c r="C82" s="878" t="s">
        <v>41</v>
      </c>
      <c r="D82" s="877" t="s">
        <v>740</v>
      </c>
      <c r="E82" s="876" t="s">
        <v>595</v>
      </c>
      <c r="F82" s="879" t="s">
        <v>52</v>
      </c>
      <c r="L82" s="880"/>
      <c r="M82" s="880"/>
      <c r="N82" s="290"/>
      <c r="O82" s="881"/>
      <c r="P82" s="881"/>
      <c r="Q82" s="290"/>
      <c r="R82" s="881"/>
      <c r="S82" s="881"/>
      <c r="T82" s="617"/>
      <c r="U82" s="617"/>
    </row>
    <row r="83" spans="1:21" ht="17.25" thickBot="1" x14ac:dyDescent="0.25">
      <c r="A83" s="882" t="s">
        <v>17</v>
      </c>
      <c r="B83" s="882" t="s">
        <v>94</v>
      </c>
      <c r="C83" s="883">
        <v>92.13</v>
      </c>
      <c r="D83" s="883">
        <v>161.26</v>
      </c>
      <c r="E83" s="884">
        <v>45.01</v>
      </c>
      <c r="F83" s="885">
        <v>64.56</v>
      </c>
      <c r="L83" s="886"/>
      <c r="M83" s="886"/>
      <c r="N83" s="887"/>
      <c r="O83" s="888"/>
      <c r="P83" s="888"/>
      <c r="Q83" s="290"/>
      <c r="R83" s="888"/>
      <c r="S83" s="888"/>
      <c r="T83" s="617"/>
      <c r="U83" s="617"/>
    </row>
    <row r="84" spans="1:21" ht="17.25" customHeight="1" thickBot="1" x14ac:dyDescent="0.25">
      <c r="A84" s="882" t="s">
        <v>18</v>
      </c>
      <c r="B84" s="882" t="s">
        <v>93</v>
      </c>
      <c r="C84" s="883">
        <v>1407.67</v>
      </c>
      <c r="D84" s="883">
        <v>1892.28</v>
      </c>
      <c r="E84" s="884">
        <v>1882.7</v>
      </c>
      <c r="F84" s="889">
        <v>1792.37</v>
      </c>
      <c r="L84" s="886"/>
      <c r="M84" s="886"/>
      <c r="N84" s="887"/>
      <c r="O84" s="890"/>
      <c r="P84" s="890"/>
      <c r="Q84" s="290"/>
      <c r="R84" s="890"/>
      <c r="S84" s="890"/>
      <c r="T84" s="617"/>
      <c r="U84" s="617"/>
    </row>
    <row r="85" spans="1:21" ht="17.25" thickBot="1" x14ac:dyDescent="0.25">
      <c r="A85" s="882" t="s">
        <v>19</v>
      </c>
      <c r="B85" s="882" t="s">
        <v>94</v>
      </c>
      <c r="C85" s="883">
        <v>107.92</v>
      </c>
      <c r="D85" s="883">
        <v>68.63</v>
      </c>
      <c r="E85" s="884">
        <v>133.47</v>
      </c>
      <c r="F85" s="885">
        <v>136.33000000000001</v>
      </c>
      <c r="L85" s="886"/>
      <c r="M85" s="886"/>
      <c r="N85" s="887"/>
      <c r="O85" s="888"/>
      <c r="P85" s="888"/>
      <c r="Q85" s="290"/>
      <c r="R85" s="888"/>
      <c r="S85" s="888"/>
      <c r="T85" s="617"/>
      <c r="U85" s="617"/>
    </row>
    <row r="86" spans="1:21" ht="33.75" customHeight="1" thickBot="1" x14ac:dyDescent="0.25">
      <c r="A86" s="882" t="s">
        <v>72</v>
      </c>
      <c r="B86" s="882" t="s">
        <v>393</v>
      </c>
      <c r="C86" s="883">
        <v>198</v>
      </c>
      <c r="D86" s="883">
        <v>190</v>
      </c>
      <c r="E86" s="884">
        <v>198</v>
      </c>
      <c r="F86" s="889">
        <v>198</v>
      </c>
      <c r="L86" s="886"/>
      <c r="M86" s="886"/>
      <c r="N86" s="887"/>
      <c r="O86" s="891"/>
      <c r="P86" s="891"/>
      <c r="Q86" s="290"/>
      <c r="R86" s="891"/>
      <c r="S86" s="891"/>
      <c r="T86" s="617"/>
      <c r="U86" s="617"/>
    </row>
    <row r="87" spans="1:21" x14ac:dyDescent="0.2">
      <c r="A87" s="1171" t="s">
        <v>239</v>
      </c>
      <c r="B87" s="1171"/>
      <c r="C87" s="1171"/>
      <c r="D87" s="1171"/>
      <c r="E87" s="1171"/>
      <c r="F87" s="1171"/>
      <c r="G87" s="869"/>
      <c r="H87" s="869"/>
      <c r="I87" s="869"/>
      <c r="J87" s="869"/>
      <c r="K87" s="870"/>
      <c r="L87" s="869"/>
      <c r="M87" s="869"/>
      <c r="N87" s="869"/>
      <c r="O87" s="869"/>
      <c r="P87" s="869"/>
      <c r="Q87" s="869"/>
      <c r="R87" s="869"/>
      <c r="S87" s="869"/>
      <c r="T87" s="617"/>
      <c r="U87" s="617"/>
    </row>
    <row r="88" spans="1:21" ht="17.25" customHeight="1" x14ac:dyDescent="0.2">
      <c r="A88" s="1163" t="s">
        <v>764</v>
      </c>
      <c r="B88" s="1163"/>
      <c r="C88" s="1163"/>
      <c r="D88" s="1163"/>
      <c r="E88" s="1163"/>
      <c r="F88" s="1163"/>
      <c r="G88" s="871"/>
      <c r="H88" s="871"/>
      <c r="I88" s="871"/>
      <c r="J88" s="871"/>
      <c r="K88" s="870"/>
      <c r="L88" s="871"/>
      <c r="M88" s="871"/>
      <c r="N88" s="842"/>
      <c r="O88" s="842"/>
      <c r="P88" s="872"/>
      <c r="Q88" s="842"/>
      <c r="R88" s="869"/>
      <c r="S88" s="869"/>
      <c r="T88" s="617"/>
      <c r="U88" s="617"/>
    </row>
    <row r="89" spans="1:21" ht="17.25" customHeight="1" x14ac:dyDescent="0.2">
      <c r="A89" s="488"/>
      <c r="B89" s="488"/>
      <c r="C89" s="488"/>
      <c r="D89" s="488"/>
      <c r="E89" s="488"/>
      <c r="F89" s="488"/>
      <c r="G89" s="871"/>
      <c r="H89" s="871"/>
      <c r="I89" s="871"/>
      <c r="J89" s="871"/>
      <c r="K89" s="870"/>
      <c r="L89" s="871"/>
      <c r="M89" s="871"/>
      <c r="N89" s="842"/>
      <c r="O89" s="842"/>
      <c r="P89" s="872"/>
      <c r="Q89" s="842"/>
      <c r="R89" s="869"/>
      <c r="S89" s="869"/>
      <c r="T89" s="617"/>
      <c r="U89" s="617"/>
    </row>
    <row r="90" spans="1:21" ht="19.5" customHeight="1" x14ac:dyDescent="0.2">
      <c r="A90" s="1172" t="s">
        <v>477</v>
      </c>
      <c r="B90" s="1172"/>
      <c r="C90" s="1172"/>
      <c r="D90" s="1172"/>
      <c r="E90" s="1172"/>
      <c r="F90" s="1172"/>
      <c r="G90" s="896"/>
      <c r="H90" s="869"/>
      <c r="I90" s="869"/>
      <c r="J90" s="869"/>
      <c r="K90" s="870"/>
      <c r="L90" s="869"/>
      <c r="M90" s="869"/>
      <c r="N90" s="843"/>
      <c r="O90" s="843"/>
      <c r="P90" s="897"/>
      <c r="Q90" s="897"/>
      <c r="R90" s="869"/>
      <c r="S90" s="869"/>
      <c r="T90" s="617"/>
      <c r="U90" s="617"/>
    </row>
    <row r="91" spans="1:21" ht="17.25" thickBot="1" x14ac:dyDescent="0.25">
      <c r="D91" s="898"/>
      <c r="E91" s="2"/>
      <c r="F91" s="899" t="s">
        <v>478</v>
      </c>
      <c r="G91" s="867"/>
      <c r="H91" s="867"/>
      <c r="I91" s="867"/>
      <c r="J91" s="867"/>
      <c r="K91" s="868"/>
      <c r="L91" s="867"/>
      <c r="M91" s="867"/>
      <c r="N91" s="842"/>
      <c r="O91" s="842"/>
      <c r="P91" s="872"/>
      <c r="Q91" s="842"/>
      <c r="R91" s="867"/>
      <c r="S91" s="867"/>
      <c r="T91" s="617"/>
      <c r="U91" s="617"/>
    </row>
    <row r="92" spans="1:21" ht="17.25" customHeight="1" thickBot="1" x14ac:dyDescent="0.25">
      <c r="A92" s="1173" t="s">
        <v>53</v>
      </c>
      <c r="B92" s="1174"/>
      <c r="C92" s="876" t="s">
        <v>910</v>
      </c>
      <c r="D92" s="879" t="s">
        <v>911</v>
      </c>
      <c r="E92" s="879" t="s">
        <v>884</v>
      </c>
      <c r="F92" s="879" t="s">
        <v>885</v>
      </c>
      <c r="G92" s="929"/>
      <c r="I92" s="929"/>
      <c r="J92" s="929"/>
      <c r="K92" s="930"/>
      <c r="M92" s="929"/>
      <c r="N92" s="847"/>
      <c r="O92" s="847"/>
      <c r="P92" s="931"/>
      <c r="Q92" s="931"/>
      <c r="R92" s="929"/>
      <c r="S92" s="929"/>
      <c r="T92" s="617"/>
      <c r="U92" s="617"/>
    </row>
    <row r="93" spans="1:21" ht="16.5" x14ac:dyDescent="0.25">
      <c r="A93" s="1175" t="s">
        <v>73</v>
      </c>
      <c r="B93" s="1176"/>
      <c r="C93" s="892" t="s">
        <v>822</v>
      </c>
      <c r="D93" s="893" t="s">
        <v>863</v>
      </c>
      <c r="E93" s="893" t="s">
        <v>834</v>
      </c>
      <c r="F93" s="893" t="s">
        <v>865</v>
      </c>
      <c r="G93" s="932"/>
      <c r="I93" s="932"/>
      <c r="J93" s="932"/>
      <c r="K93" s="618"/>
      <c r="M93" s="932"/>
      <c r="N93" s="932"/>
      <c r="O93" s="932"/>
      <c r="P93" s="290"/>
      <c r="Q93" s="932"/>
      <c r="R93" s="932"/>
      <c r="S93" s="932"/>
      <c r="T93" s="617"/>
      <c r="U93" s="617"/>
    </row>
    <row r="94" spans="1:21" ht="16.5" x14ac:dyDescent="0.25">
      <c r="A94" s="1175" t="s">
        <v>74</v>
      </c>
      <c r="B94" s="1176"/>
      <c r="C94" s="892" t="s">
        <v>823</v>
      </c>
      <c r="D94" s="893" t="s">
        <v>775</v>
      </c>
      <c r="E94" s="893" t="s">
        <v>835</v>
      </c>
      <c r="F94" s="893" t="s">
        <v>866</v>
      </c>
      <c r="G94" s="932"/>
      <c r="I94" s="932"/>
      <c r="J94" s="932"/>
      <c r="K94" s="618"/>
      <c r="M94" s="932"/>
      <c r="N94" s="932"/>
      <c r="O94" s="932"/>
      <c r="P94" s="290"/>
      <c r="Q94" s="932"/>
      <c r="R94" s="932"/>
      <c r="S94" s="932"/>
      <c r="T94" s="617"/>
      <c r="U94" s="617"/>
    </row>
    <row r="95" spans="1:21" ht="17.25" thickBot="1" x14ac:dyDescent="0.3">
      <c r="A95" s="1177" t="s">
        <v>21</v>
      </c>
      <c r="B95" s="1178"/>
      <c r="C95" s="894" t="s">
        <v>824</v>
      </c>
      <c r="D95" s="895" t="s">
        <v>864</v>
      </c>
      <c r="E95" s="895" t="s">
        <v>847</v>
      </c>
      <c r="F95" s="895" t="s">
        <v>867</v>
      </c>
      <c r="G95" s="932"/>
      <c r="I95" s="932"/>
      <c r="J95" s="932"/>
      <c r="K95" s="618"/>
      <c r="M95" s="932"/>
      <c r="N95" s="932"/>
      <c r="O95" s="932"/>
      <c r="P95" s="290"/>
      <c r="Q95" s="932"/>
      <c r="R95" s="932"/>
      <c r="S95" s="932"/>
      <c r="T95" s="617"/>
      <c r="U95" s="617"/>
    </row>
    <row r="96" spans="1:21" x14ac:dyDescent="0.25">
      <c r="A96" s="933" t="s">
        <v>482</v>
      </c>
      <c r="B96" s="934"/>
      <c r="C96" s="934"/>
      <c r="D96" s="935"/>
      <c r="E96" s="936"/>
      <c r="F96" s="936"/>
      <c r="G96" s="290"/>
      <c r="M96" s="290"/>
      <c r="N96" s="290"/>
      <c r="O96" s="290"/>
      <c r="P96" s="290"/>
      <c r="Q96" s="290"/>
      <c r="R96" s="290"/>
      <c r="S96" s="290"/>
      <c r="T96" s="290"/>
    </row>
    <row r="97" spans="3:18" x14ac:dyDescent="0.25">
      <c r="M97" s="290"/>
      <c r="N97" s="290"/>
      <c r="O97" s="290"/>
      <c r="P97" s="290"/>
      <c r="Q97" s="290"/>
      <c r="R97" s="290"/>
    </row>
    <row r="103" spans="3:18" ht="12.75" x14ac:dyDescent="0.2">
      <c r="C103" s="308"/>
      <c r="D103" s="308"/>
      <c r="E103" s="308"/>
      <c r="F103" s="308"/>
    </row>
    <row r="104" spans="3:18" ht="12.75" x14ac:dyDescent="0.2">
      <c r="C104" s="308"/>
      <c r="D104" s="308"/>
      <c r="E104" s="308"/>
      <c r="F104" s="308"/>
    </row>
    <row r="105" spans="3:18" ht="12.75" x14ac:dyDescent="0.2">
      <c r="C105" s="308"/>
      <c r="D105" s="308"/>
      <c r="E105" s="308"/>
      <c r="F105" s="308"/>
    </row>
    <row r="106" spans="3:18" ht="12.75" x14ac:dyDescent="0.2">
      <c r="C106" s="308"/>
      <c r="D106" s="308"/>
      <c r="E106" s="308"/>
      <c r="F106" s="308"/>
    </row>
  </sheetData>
  <mergeCells count="17">
    <mergeCell ref="A90:F90"/>
    <mergeCell ref="A92:B92"/>
    <mergeCell ref="A93:B93"/>
    <mergeCell ref="A94:B94"/>
    <mergeCell ref="A95:B95"/>
    <mergeCell ref="A88:F88"/>
    <mergeCell ref="A1:F1"/>
    <mergeCell ref="A3:A4"/>
    <mergeCell ref="B3:B4"/>
    <mergeCell ref="C3:E3"/>
    <mergeCell ref="A72:F72"/>
    <mergeCell ref="A73:F73"/>
    <mergeCell ref="A74:F74"/>
    <mergeCell ref="A75:F75"/>
    <mergeCell ref="A76:F76"/>
    <mergeCell ref="A80:F80"/>
    <mergeCell ref="A87:F87"/>
  </mergeCells>
  <printOptions horizontalCentered="1"/>
  <pageMargins left="0.86614173228346458" right="0.47244094488188981" top="0.15748031496062992" bottom="0.6692913385826772" header="0.15748031496062992" footer="0.15748031496062992"/>
  <pageSetup paperSize="9" scale="60" firstPageNumber="6" fitToHeight="2" orientation="portrait" blackAndWhite="1" useFirstPageNumber="1" r:id="rId1"/>
  <headerFooter alignWithMargins="0">
    <oddFooter>&amp;C&amp;P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G97"/>
  <sheetViews>
    <sheetView view="pageBreakPreview" zoomScale="50" zoomScaleNormal="60" zoomScaleSheetLayoutView="50" workbookViewId="0">
      <pane xSplit="2" ySplit="4" topLeftCell="C44" activePane="bottomRight" state="frozen"/>
      <selection activeCell="E181" sqref="E181"/>
      <selection pane="topRight" activeCell="E181" sqref="E181"/>
      <selection pane="bottomLeft" activeCell="E181" sqref="E181"/>
      <selection pane="bottomRight" activeCell="Q17" sqref="Q17"/>
    </sheetView>
  </sheetViews>
  <sheetFormatPr defaultColWidth="9.140625" defaultRowHeight="15.75" x14ac:dyDescent="0.25"/>
  <cols>
    <col min="1" max="1" width="6" style="290" customWidth="1"/>
    <col min="2" max="2" width="22.7109375" style="290" customWidth="1"/>
    <col min="3" max="3" width="15.28515625" style="290" customWidth="1"/>
    <col min="4" max="4" width="14.7109375" style="290" customWidth="1"/>
    <col min="5" max="6" width="16" style="619" bestFit="1" customWidth="1"/>
    <col min="7" max="7" width="14.7109375" style="619" customWidth="1"/>
    <col min="8" max="8" width="16.85546875" style="290" customWidth="1"/>
    <col min="9" max="9" width="14.7109375" style="290" customWidth="1"/>
    <col min="10" max="10" width="18.7109375" style="290" customWidth="1"/>
    <col min="11" max="13" width="14.7109375" style="290" customWidth="1"/>
    <col min="14" max="14" width="16.140625" style="290" customWidth="1"/>
    <col min="15" max="15" width="9.140625" style="290"/>
    <col min="16" max="16" width="9.5703125" style="290" bestFit="1" customWidth="1"/>
    <col min="17" max="17" width="15.7109375" style="290" bestFit="1" customWidth="1"/>
    <col min="18" max="18" width="9.28515625" style="290" bestFit="1" customWidth="1"/>
    <col min="19" max="20" width="9.5703125" style="290" bestFit="1" customWidth="1"/>
    <col min="21" max="21" width="9.28515625" style="290" bestFit="1" customWidth="1"/>
    <col min="22" max="16384" width="9.140625" style="290"/>
  </cols>
  <sheetData>
    <row r="1" spans="1:33" ht="38.25" customHeight="1" x14ac:dyDescent="0.2">
      <c r="A1" s="1179" t="s">
        <v>356</v>
      </c>
      <c r="B1" s="1179"/>
      <c r="C1" s="1179"/>
      <c r="D1" s="1179"/>
      <c r="E1" s="1179"/>
      <c r="F1" s="1179"/>
      <c r="G1" s="1179"/>
      <c r="H1" s="1179"/>
      <c r="I1" s="1179"/>
      <c r="J1" s="1179"/>
      <c r="K1" s="1179"/>
      <c r="L1" s="1179"/>
      <c r="M1" s="1179"/>
      <c r="N1" s="1179"/>
      <c r="O1" s="1179"/>
    </row>
    <row r="2" spans="1:33" ht="6" customHeight="1" thickBot="1" x14ac:dyDescent="0.35">
      <c r="A2" s="900"/>
      <c r="B2" s="900"/>
      <c r="C2" s="900"/>
      <c r="D2" s="900"/>
      <c r="E2" s="900"/>
      <c r="F2" s="900"/>
      <c r="G2" s="900"/>
      <c r="H2" s="900"/>
      <c r="I2" s="900"/>
      <c r="J2" s="900"/>
      <c r="K2" s="900"/>
      <c r="L2" s="900"/>
      <c r="M2" s="900"/>
      <c r="N2" s="617"/>
    </row>
    <row r="3" spans="1:33" ht="45.75" customHeight="1" thickBot="1" x14ac:dyDescent="0.25">
      <c r="A3" s="617"/>
      <c r="B3" s="1180" t="s">
        <v>357</v>
      </c>
      <c r="C3" s="1182" t="s">
        <v>358</v>
      </c>
      <c r="D3" s="1183"/>
      <c r="E3" s="1182" t="s">
        <v>376</v>
      </c>
      <c r="F3" s="1183"/>
      <c r="G3" s="1182" t="s">
        <v>359</v>
      </c>
      <c r="H3" s="1183"/>
      <c r="I3" s="1182" t="s">
        <v>360</v>
      </c>
      <c r="J3" s="1183"/>
      <c r="K3" s="1182" t="s">
        <v>361</v>
      </c>
      <c r="L3" s="1183"/>
      <c r="M3" s="1182" t="s">
        <v>362</v>
      </c>
      <c r="N3" s="1183"/>
    </row>
    <row r="4" spans="1:33" ht="24.75" customHeight="1" thickBot="1" x14ac:dyDescent="0.25">
      <c r="A4" s="617"/>
      <c r="B4" s="1181"/>
      <c r="C4" s="901">
        <v>2021</v>
      </c>
      <c r="D4" s="901">
        <v>2022</v>
      </c>
      <c r="E4" s="901">
        <v>2021</v>
      </c>
      <c r="F4" s="901">
        <v>2022</v>
      </c>
      <c r="G4" s="901">
        <v>2021</v>
      </c>
      <c r="H4" s="901">
        <v>2022</v>
      </c>
      <c r="I4" s="901">
        <v>2021</v>
      </c>
      <c r="J4" s="901">
        <v>2022</v>
      </c>
      <c r="K4" s="901">
        <v>2021</v>
      </c>
      <c r="L4" s="901">
        <v>2022</v>
      </c>
      <c r="M4" s="901">
        <v>2021</v>
      </c>
      <c r="N4" s="901">
        <v>2022</v>
      </c>
    </row>
    <row r="5" spans="1:33" s="905" customFormat="1" ht="45" customHeight="1" x14ac:dyDescent="0.2">
      <c r="A5" s="902"/>
      <c r="B5" s="903" t="s">
        <v>363</v>
      </c>
      <c r="C5" s="904">
        <v>7970.5</v>
      </c>
      <c r="D5" s="904">
        <v>9774.52</v>
      </c>
      <c r="E5" s="904">
        <v>17847.599999999999</v>
      </c>
      <c r="F5" s="904">
        <v>22319.38</v>
      </c>
      <c r="G5" s="904">
        <v>1090.95</v>
      </c>
      <c r="H5" s="904">
        <v>995.5</v>
      </c>
      <c r="I5" s="904">
        <v>2378.1</v>
      </c>
      <c r="J5" s="904">
        <v>2033.75</v>
      </c>
      <c r="K5" s="904">
        <v>1866.9849999999999</v>
      </c>
      <c r="L5" s="904">
        <v>1816.77</v>
      </c>
      <c r="M5" s="904">
        <v>25.896750000000004</v>
      </c>
      <c r="N5" s="904">
        <v>23.13</v>
      </c>
    </row>
    <row r="6" spans="1:33" s="905" customFormat="1" ht="39" customHeight="1" x14ac:dyDescent="0.2">
      <c r="A6" s="902"/>
      <c r="B6" s="906" t="s">
        <v>364</v>
      </c>
      <c r="C6" s="907">
        <v>8460.25</v>
      </c>
      <c r="D6" s="907">
        <v>9939.98</v>
      </c>
      <c r="E6" s="907">
        <v>18568.05</v>
      </c>
      <c r="F6" s="907">
        <v>24172.5</v>
      </c>
      <c r="G6" s="907">
        <v>1206.7</v>
      </c>
      <c r="H6" s="907">
        <v>1049.4000000000001</v>
      </c>
      <c r="I6" s="907">
        <v>2345.9499999999998</v>
      </c>
      <c r="J6" s="907">
        <v>2350.1</v>
      </c>
      <c r="K6" s="907">
        <v>1808.175</v>
      </c>
      <c r="L6" s="907">
        <v>1856.3</v>
      </c>
      <c r="M6" s="908">
        <v>27.350999999999992</v>
      </c>
      <c r="N6" s="908">
        <v>23.5</v>
      </c>
    </row>
    <row r="7" spans="1:33" s="905" customFormat="1" ht="39.75" customHeight="1" x14ac:dyDescent="0.2">
      <c r="A7" s="902"/>
      <c r="B7" s="906" t="s">
        <v>365</v>
      </c>
      <c r="C7" s="907">
        <v>9004.98</v>
      </c>
      <c r="D7" s="907">
        <v>10236.69</v>
      </c>
      <c r="E7" s="907">
        <v>16460.740000000002</v>
      </c>
      <c r="F7" s="907">
        <v>31840.22</v>
      </c>
      <c r="G7" s="907">
        <v>1181</v>
      </c>
      <c r="H7" s="907">
        <v>1043.26</v>
      </c>
      <c r="I7" s="907">
        <v>2480.2600000000002</v>
      </c>
      <c r="J7" s="907">
        <v>2582.7800000000002</v>
      </c>
      <c r="K7" s="907">
        <v>1718.23</v>
      </c>
      <c r="L7" s="907">
        <v>1947.83</v>
      </c>
      <c r="M7" s="908">
        <v>25.61</v>
      </c>
      <c r="N7" s="908">
        <v>25.24</v>
      </c>
    </row>
    <row r="8" spans="1:33" s="905" customFormat="1" ht="43.5" customHeight="1" x14ac:dyDescent="0.2">
      <c r="A8" s="902"/>
      <c r="B8" s="906" t="s">
        <v>366</v>
      </c>
      <c r="C8" s="907">
        <v>9335.5499999999993</v>
      </c>
      <c r="D8" s="907">
        <v>10182.33</v>
      </c>
      <c r="E8" s="907">
        <v>16480.7</v>
      </c>
      <c r="F8" s="907">
        <v>33287.24</v>
      </c>
      <c r="G8" s="907">
        <v>1209.05</v>
      </c>
      <c r="H8" s="907">
        <v>962.32</v>
      </c>
      <c r="I8" s="907">
        <v>2782.85</v>
      </c>
      <c r="J8" s="907">
        <v>2325.37</v>
      </c>
      <c r="K8" s="907">
        <v>1761.6775000000002</v>
      </c>
      <c r="L8" s="907">
        <v>1933.9</v>
      </c>
      <c r="M8" s="908">
        <v>25.640250000000002</v>
      </c>
      <c r="N8" s="908">
        <v>24.54</v>
      </c>
    </row>
    <row r="9" spans="1:33" s="905" customFormat="1" ht="41.25" customHeight="1" x14ac:dyDescent="0.2">
      <c r="B9" s="906" t="s">
        <v>367</v>
      </c>
      <c r="C9" s="907">
        <v>10183.969999999999</v>
      </c>
      <c r="D9" s="907"/>
      <c r="E9" s="907">
        <v>17605.740000000002</v>
      </c>
      <c r="F9" s="907"/>
      <c r="G9" s="907">
        <v>1214</v>
      </c>
      <c r="H9" s="907"/>
      <c r="I9" s="907">
        <v>2870.37</v>
      </c>
      <c r="J9" s="907"/>
      <c r="K9" s="907">
        <v>1853.22</v>
      </c>
      <c r="L9" s="907"/>
      <c r="M9" s="908">
        <v>27.46</v>
      </c>
      <c r="N9" s="908"/>
    </row>
    <row r="10" spans="1:33" s="905" customFormat="1" ht="41.25" customHeight="1" x14ac:dyDescent="0.2">
      <c r="B10" s="906" t="s">
        <v>368</v>
      </c>
      <c r="C10" s="907">
        <v>9612.43</v>
      </c>
      <c r="D10" s="907"/>
      <c r="E10" s="907">
        <v>17943.23</v>
      </c>
      <c r="F10" s="907"/>
      <c r="G10" s="907">
        <v>1125.6199999999999</v>
      </c>
      <c r="H10" s="907"/>
      <c r="I10" s="907">
        <v>2721.23</v>
      </c>
      <c r="J10" s="907"/>
      <c r="K10" s="907">
        <v>1837.4</v>
      </c>
      <c r="L10" s="907"/>
      <c r="M10" s="908">
        <v>26.9816</v>
      </c>
      <c r="N10" s="908"/>
    </row>
    <row r="11" spans="1:33" s="905" customFormat="1" ht="47.25" customHeight="1" x14ac:dyDescent="0.2">
      <c r="B11" s="909" t="s">
        <v>369</v>
      </c>
      <c r="C11" s="907">
        <v>9433.59</v>
      </c>
      <c r="D11" s="907"/>
      <c r="E11" s="907">
        <v>18817.05</v>
      </c>
      <c r="F11" s="907"/>
      <c r="G11" s="907">
        <v>1087.25</v>
      </c>
      <c r="H11" s="907"/>
      <c r="I11" s="907">
        <v>2733.64</v>
      </c>
      <c r="J11" s="907"/>
      <c r="K11" s="907">
        <v>1807.09</v>
      </c>
      <c r="L11" s="907"/>
      <c r="M11" s="907">
        <v>25.75</v>
      </c>
      <c r="N11" s="907"/>
      <c r="P11" s="910"/>
      <c r="Q11" s="910"/>
      <c r="R11" s="910"/>
      <c r="S11" s="910"/>
      <c r="T11" s="910"/>
      <c r="U11" s="910"/>
      <c r="V11" s="910"/>
    </row>
    <row r="12" spans="1:33" s="905" customFormat="1" ht="43.5" customHeight="1" x14ac:dyDescent="0.2">
      <c r="B12" s="909" t="s">
        <v>370</v>
      </c>
      <c r="C12" s="907">
        <v>9357.19</v>
      </c>
      <c r="D12" s="907"/>
      <c r="E12" s="907">
        <v>19160.43</v>
      </c>
      <c r="F12" s="907"/>
      <c r="G12" s="907">
        <v>1009.15</v>
      </c>
      <c r="H12" s="907"/>
      <c r="I12" s="907">
        <v>2537.9</v>
      </c>
      <c r="J12" s="907"/>
      <c r="K12" s="907">
        <v>1783.97</v>
      </c>
      <c r="L12" s="907"/>
      <c r="M12" s="908">
        <v>24.05</v>
      </c>
      <c r="N12" s="908"/>
      <c r="P12" s="911"/>
      <c r="Q12" s="911"/>
      <c r="R12" s="911"/>
      <c r="S12" s="911"/>
      <c r="T12" s="911"/>
      <c r="U12" s="911"/>
      <c r="V12" s="910"/>
    </row>
    <row r="13" spans="1:33" s="905" customFormat="1" ht="42.75" customHeight="1" x14ac:dyDescent="0.2">
      <c r="B13" s="909" t="s">
        <v>371</v>
      </c>
      <c r="C13" s="912">
        <v>9323.69</v>
      </c>
      <c r="D13" s="912"/>
      <c r="E13" s="912">
        <v>19393.86</v>
      </c>
      <c r="F13" s="912"/>
      <c r="G13" s="912">
        <v>975.18</v>
      </c>
      <c r="H13" s="912"/>
      <c r="I13" s="912">
        <v>2112.1799999999998</v>
      </c>
      <c r="J13" s="912"/>
      <c r="K13" s="912">
        <v>1777.25</v>
      </c>
      <c r="L13" s="912"/>
      <c r="M13" s="913">
        <v>23.31</v>
      </c>
      <c r="N13" s="913"/>
      <c r="P13" s="914"/>
      <c r="Q13" s="914"/>
      <c r="R13" s="914"/>
      <c r="S13" s="914"/>
      <c r="T13" s="914"/>
      <c r="U13" s="914"/>
      <c r="V13" s="914"/>
    </row>
    <row r="14" spans="1:33" s="905" customFormat="1" ht="51.75" customHeight="1" x14ac:dyDescent="0.2">
      <c r="B14" s="906" t="s">
        <v>372</v>
      </c>
      <c r="C14" s="907">
        <v>9777.43</v>
      </c>
      <c r="D14" s="907"/>
      <c r="E14" s="907">
        <v>19416.189999999999</v>
      </c>
      <c r="F14" s="907"/>
      <c r="G14" s="907">
        <v>1015.44</v>
      </c>
      <c r="H14" s="907"/>
      <c r="I14" s="907">
        <v>2008.86</v>
      </c>
      <c r="J14" s="907"/>
      <c r="K14" s="907">
        <v>1776.85</v>
      </c>
      <c r="L14" s="907"/>
      <c r="M14" s="907">
        <v>23.3</v>
      </c>
      <c r="N14" s="907"/>
      <c r="P14" s="915"/>
      <c r="Q14" s="915"/>
      <c r="R14" s="915"/>
      <c r="S14" s="915"/>
      <c r="T14" s="915"/>
      <c r="U14" s="915"/>
      <c r="V14" s="915"/>
      <c r="W14" s="916"/>
      <c r="X14" s="916"/>
      <c r="Y14" s="916"/>
      <c r="Z14" s="916"/>
      <c r="AA14" s="916"/>
      <c r="AB14" s="916"/>
      <c r="AC14" s="916"/>
      <c r="AD14" s="916"/>
      <c r="AE14" s="916"/>
      <c r="AF14" s="916"/>
      <c r="AG14" s="916"/>
    </row>
    <row r="15" spans="1:33" s="905" customFormat="1" ht="45" customHeight="1" x14ac:dyDescent="0.2">
      <c r="B15" s="906" t="s">
        <v>373</v>
      </c>
      <c r="C15" s="917">
        <v>9764.59</v>
      </c>
      <c r="D15" s="917"/>
      <c r="E15" s="917">
        <v>19957.95</v>
      </c>
      <c r="F15" s="917"/>
      <c r="G15" s="917">
        <v>1035.77</v>
      </c>
      <c r="H15" s="917"/>
      <c r="I15" s="917">
        <v>2006.77</v>
      </c>
      <c r="J15" s="917"/>
      <c r="K15" s="917">
        <v>1820.23</v>
      </c>
      <c r="L15" s="917"/>
      <c r="M15" s="918">
        <v>24.2</v>
      </c>
      <c r="N15" s="918"/>
      <c r="P15" s="914"/>
      <c r="Q15" s="914"/>
      <c r="R15" s="914"/>
      <c r="S15" s="914"/>
      <c r="T15" s="914"/>
      <c r="U15" s="914"/>
      <c r="V15" s="914"/>
    </row>
    <row r="16" spans="1:33" s="905" customFormat="1" ht="51.75" customHeight="1" thickBot="1" x14ac:dyDescent="0.25">
      <c r="B16" s="906" t="s">
        <v>374</v>
      </c>
      <c r="C16" s="907">
        <v>9549.1</v>
      </c>
      <c r="D16" s="907"/>
      <c r="E16" s="919">
        <v>20064.759999999998</v>
      </c>
      <c r="F16" s="919"/>
      <c r="G16" s="907">
        <v>943.63</v>
      </c>
      <c r="H16" s="907"/>
      <c r="I16" s="919">
        <v>1794.45</v>
      </c>
      <c r="J16" s="919"/>
      <c r="K16" s="907">
        <v>1786.65</v>
      </c>
      <c r="L16" s="907"/>
      <c r="M16" s="908">
        <v>22.47</v>
      </c>
      <c r="N16" s="908"/>
      <c r="P16" s="914"/>
      <c r="Q16" s="914"/>
      <c r="R16" s="914"/>
      <c r="S16" s="914"/>
      <c r="T16" s="914"/>
      <c r="U16" s="914"/>
      <c r="V16" s="914"/>
    </row>
    <row r="17" spans="2:22" s="905" customFormat="1" ht="49.5" customHeight="1" thickBot="1" x14ac:dyDescent="0.25">
      <c r="B17" s="920" t="s">
        <v>375</v>
      </c>
      <c r="C17" s="921">
        <f t="shared" ref="C17:N17" si="0">AVERAGE(C5:C16)</f>
        <v>9314.4391666666688</v>
      </c>
      <c r="D17" s="921">
        <f>AVERAGE(D5:D16)</f>
        <v>10033.380000000001</v>
      </c>
      <c r="E17" s="921">
        <f t="shared" si="0"/>
        <v>18476.358333333337</v>
      </c>
      <c r="F17" s="921">
        <f t="shared" si="0"/>
        <v>27904.834999999999</v>
      </c>
      <c r="G17" s="921">
        <f t="shared" si="0"/>
        <v>1091.145</v>
      </c>
      <c r="H17" s="921">
        <f t="shared" si="0"/>
        <v>1012.62</v>
      </c>
      <c r="I17" s="921">
        <f t="shared" si="0"/>
        <v>2397.7133333333336</v>
      </c>
      <c r="J17" s="921">
        <f t="shared" si="0"/>
        <v>2323</v>
      </c>
      <c r="K17" s="921">
        <f t="shared" si="0"/>
        <v>1799.8106249999998</v>
      </c>
      <c r="L17" s="921">
        <f t="shared" si="0"/>
        <v>1888.6999999999998</v>
      </c>
      <c r="M17" s="921">
        <f t="shared" si="0"/>
        <v>25.168299999999999</v>
      </c>
      <c r="N17" s="922">
        <f t="shared" si="0"/>
        <v>24.102499999999999</v>
      </c>
      <c r="P17" s="914"/>
      <c r="Q17" s="914"/>
      <c r="R17" s="914"/>
      <c r="S17" s="914"/>
      <c r="T17" s="914"/>
      <c r="U17" s="914"/>
      <c r="V17" s="914"/>
    </row>
    <row r="18" spans="2:22" s="905" customFormat="1" ht="51.75" customHeight="1" x14ac:dyDescent="0.2">
      <c r="B18" s="923"/>
      <c r="C18" s="924"/>
      <c r="D18" s="925"/>
      <c r="E18" s="925"/>
      <c r="F18" s="925"/>
      <c r="G18" s="925"/>
      <c r="H18" s="925"/>
      <c r="I18" s="925"/>
      <c r="J18" s="925"/>
      <c r="K18" s="925"/>
      <c r="L18" s="925"/>
      <c r="M18" s="925"/>
      <c r="N18" s="925"/>
      <c r="P18" s="911"/>
      <c r="Q18" s="911"/>
      <c r="R18" s="911"/>
      <c r="S18" s="911"/>
      <c r="T18" s="911"/>
      <c r="U18" s="911"/>
      <c r="V18" s="914"/>
    </row>
    <row r="21" spans="2:22" x14ac:dyDescent="0.25">
      <c r="F21" s="939"/>
    </row>
    <row r="57" ht="42.75" customHeight="1" x14ac:dyDescent="0.25"/>
    <row r="96" spans="8:8" ht="26.25" x14ac:dyDescent="0.4">
      <c r="H96" s="940"/>
    </row>
    <row r="97" spans="8:8" ht="26.25" x14ac:dyDescent="0.4">
      <c r="H97" s="940"/>
    </row>
  </sheetData>
  <mergeCells count="8">
    <mergeCell ref="A1:O1"/>
    <mergeCell ref="B3:B4"/>
    <mergeCell ref="C3:D3"/>
    <mergeCell ref="E3:F3"/>
    <mergeCell ref="G3:H3"/>
    <mergeCell ref="I3:J3"/>
    <mergeCell ref="K3:L3"/>
    <mergeCell ref="M3:N3"/>
  </mergeCells>
  <printOptions horizontalCentered="1"/>
  <pageMargins left="0.31496062992125984" right="0.35433070866141736" top="0.47244094488188981" bottom="0.35433070866141736" header="0.15748031496062992" footer="0.15748031496062992"/>
  <pageSetup paperSize="9" scale="40" fitToHeight="2" orientation="portrait" r:id="rId1"/>
  <headerFooter scaleWithDoc="0" alignWithMargins="0">
    <oddFooter>&amp;C&amp;8 9</oddFooter>
  </headerFooter>
  <colBreaks count="1" manualBreakCount="1">
    <brk id="15" max="60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2:J19"/>
  <sheetViews>
    <sheetView view="pageBreakPreview" topLeftCell="A49" zoomScale="80" zoomScaleNormal="85" zoomScaleSheetLayoutView="80" workbookViewId="0">
      <selection activeCell="Q9" sqref="A1:XFD1048576"/>
    </sheetView>
  </sheetViews>
  <sheetFormatPr defaultColWidth="9.140625" defaultRowHeight="15.75" x14ac:dyDescent="0.25"/>
  <cols>
    <col min="1" max="4" width="9.140625" style="290"/>
    <col min="5" max="7" width="9.140625" style="619"/>
    <col min="8" max="13" width="9.140625" style="290"/>
    <col min="14" max="14" width="7.28515625" style="290" customWidth="1"/>
    <col min="15" max="15" width="9.140625" style="290"/>
    <col min="16" max="16" width="9.140625" style="290" customWidth="1"/>
    <col min="17" max="16384" width="9.140625" style="290"/>
  </cols>
  <sheetData>
    <row r="2" spans="2:10" ht="15" x14ac:dyDescent="0.25">
      <c r="B2" s="941"/>
      <c r="C2" s="482"/>
      <c r="D2" s="482"/>
      <c r="E2" s="482"/>
      <c r="F2" s="482"/>
      <c r="G2" s="482"/>
      <c r="H2" s="482"/>
      <c r="I2" s="482"/>
      <c r="J2" s="482"/>
    </row>
    <row r="3" spans="2:10" ht="15" x14ac:dyDescent="0.25">
      <c r="B3" s="496"/>
      <c r="C3" s="496"/>
      <c r="D3" s="496"/>
      <c r="E3" s="496"/>
      <c r="F3" s="496"/>
      <c r="G3" s="496"/>
      <c r="H3" s="496"/>
      <c r="I3" s="497"/>
      <c r="J3" s="497"/>
    </row>
    <row r="4" spans="2:10" ht="14.25" customHeight="1" x14ac:dyDescent="0.25">
      <c r="B4" s="942"/>
      <c r="C4" s="498" t="s">
        <v>291</v>
      </c>
      <c r="D4" s="498" t="s">
        <v>312</v>
      </c>
      <c r="E4" s="498"/>
      <c r="F4" s="498"/>
      <c r="G4" s="498"/>
      <c r="H4" s="498"/>
      <c r="I4" s="497"/>
      <c r="J4" s="497"/>
    </row>
    <row r="5" spans="2:10" ht="14.25" x14ac:dyDescent="0.2">
      <c r="B5" s="942"/>
      <c r="C5" s="499"/>
      <c r="D5" s="499"/>
      <c r="E5" s="499"/>
      <c r="F5" s="499"/>
      <c r="G5" s="499"/>
      <c r="H5" s="499"/>
      <c r="I5" s="499"/>
      <c r="J5" s="499"/>
    </row>
    <row r="6" spans="2:10" ht="14.25" x14ac:dyDescent="0.2">
      <c r="B6" s="942"/>
      <c r="C6" s="499"/>
      <c r="D6" s="499"/>
      <c r="E6" s="499"/>
      <c r="F6" s="499"/>
      <c r="G6" s="499"/>
      <c r="H6" s="499"/>
      <c r="I6" s="499"/>
      <c r="J6" s="499"/>
    </row>
    <row r="7" spans="2:10" ht="14.25" x14ac:dyDescent="0.2">
      <c r="B7" s="942"/>
      <c r="C7" s="499"/>
      <c r="D7" s="499"/>
      <c r="E7" s="499"/>
      <c r="F7" s="499"/>
      <c r="G7" s="499"/>
      <c r="H7" s="499"/>
      <c r="I7" s="499"/>
      <c r="J7" s="499"/>
    </row>
    <row r="8" spans="2:10" ht="14.25" x14ac:dyDescent="0.2">
      <c r="B8" s="942"/>
      <c r="C8" s="499"/>
      <c r="D8" s="499"/>
      <c r="E8" s="499"/>
      <c r="F8" s="499"/>
      <c r="G8" s="499"/>
      <c r="H8" s="499"/>
      <c r="I8" s="499"/>
      <c r="J8" s="499"/>
    </row>
    <row r="9" spans="2:10" ht="14.25" x14ac:dyDescent="0.2">
      <c r="B9" s="942"/>
      <c r="C9" s="499"/>
      <c r="D9" s="499"/>
      <c r="E9" s="499"/>
      <c r="F9" s="499"/>
      <c r="G9" s="499"/>
      <c r="H9" s="499"/>
      <c r="I9" s="499"/>
      <c r="J9" s="499"/>
    </row>
    <row r="10" spans="2:10" ht="14.25" x14ac:dyDescent="0.2">
      <c r="B10" s="942"/>
      <c r="C10" s="498"/>
      <c r="D10" s="498"/>
      <c r="E10" s="498"/>
      <c r="F10" s="498"/>
      <c r="G10" s="498"/>
      <c r="H10" s="499"/>
      <c r="I10" s="498"/>
      <c r="J10" s="498"/>
    </row>
    <row r="11" spans="2:10" ht="12.75" x14ac:dyDescent="0.2">
      <c r="B11" s="943"/>
      <c r="C11" s="482"/>
      <c r="D11" s="482"/>
      <c r="E11" s="482"/>
      <c r="F11" s="482"/>
      <c r="G11" s="482"/>
      <c r="H11" s="482"/>
      <c r="I11" s="482"/>
      <c r="J11" s="482"/>
    </row>
    <row r="12" spans="2:10" ht="12.75" x14ac:dyDescent="0.2">
      <c r="B12" s="944"/>
      <c r="C12" s="482"/>
      <c r="D12" s="482"/>
      <c r="E12" s="482"/>
      <c r="F12" s="482"/>
      <c r="G12" s="482"/>
      <c r="H12" s="482"/>
      <c r="I12" s="482"/>
      <c r="J12" s="482"/>
    </row>
    <row r="13" spans="2:10" ht="12.75" x14ac:dyDescent="0.2">
      <c r="B13" s="945"/>
      <c r="C13" s="482"/>
      <c r="D13" s="482"/>
      <c r="E13" s="482"/>
      <c r="F13" s="482"/>
      <c r="G13" s="482"/>
      <c r="H13" s="482"/>
      <c r="I13" s="482"/>
      <c r="J13" s="482"/>
    </row>
    <row r="14" spans="2:10" ht="12.75" x14ac:dyDescent="0.2">
      <c r="B14" s="482"/>
      <c r="C14" s="482"/>
      <c r="D14" s="482"/>
      <c r="E14" s="482"/>
      <c r="F14" s="482"/>
      <c r="G14" s="482"/>
      <c r="H14" s="482"/>
      <c r="I14" s="482"/>
      <c r="J14" s="482"/>
    </row>
    <row r="15" spans="2:10" ht="12.75" x14ac:dyDescent="0.2">
      <c r="B15" s="945"/>
      <c r="C15" s="482"/>
      <c r="D15" s="482"/>
      <c r="E15" s="482"/>
      <c r="F15" s="482"/>
      <c r="G15" s="482"/>
      <c r="H15" s="482"/>
      <c r="I15" s="482"/>
      <c r="J15" s="482"/>
    </row>
    <row r="16" spans="2:10" ht="12.75" x14ac:dyDescent="0.2">
      <c r="B16" s="945"/>
      <c r="C16" s="482"/>
      <c r="D16" s="482"/>
      <c r="E16" s="482"/>
      <c r="F16" s="482"/>
      <c r="G16" s="482"/>
      <c r="H16" s="482"/>
      <c r="I16" s="482"/>
      <c r="J16" s="482"/>
    </row>
    <row r="17" spans="2:10" ht="12.75" x14ac:dyDescent="0.2">
      <c r="B17" s="617"/>
      <c r="C17" s="482"/>
      <c r="D17" s="482"/>
      <c r="E17" s="482"/>
      <c r="F17" s="482"/>
      <c r="G17" s="482"/>
      <c r="H17" s="482"/>
      <c r="I17" s="482"/>
      <c r="J17" s="482"/>
    </row>
    <row r="18" spans="2:10" ht="12.75" x14ac:dyDescent="0.2">
      <c r="B18" s="617"/>
      <c r="C18" s="482"/>
      <c r="D18" s="482"/>
      <c r="E18" s="482"/>
      <c r="F18" s="482"/>
      <c r="G18" s="482"/>
      <c r="H18" s="482"/>
      <c r="I18" s="482"/>
      <c r="J18" s="482"/>
    </row>
    <row r="19" spans="2:10" ht="12.75" x14ac:dyDescent="0.2">
      <c r="B19" s="934"/>
      <c r="C19" s="481"/>
      <c r="D19" s="481"/>
      <c r="E19" s="481"/>
      <c r="F19" s="481"/>
      <c r="G19" s="481"/>
      <c r="H19" s="481"/>
      <c r="I19" s="481"/>
      <c r="J19" s="481"/>
    </row>
  </sheetData>
  <printOptions horizontalCentered="1"/>
  <pageMargins left="0.82677165354330717" right="0.23622047244094491" top="0.31496062992125984" bottom="0.59055118110236227" header="0.15748031496062992" footer="0.15748031496062992"/>
  <pageSetup paperSize="9" scale="69" orientation="portrait" r:id="rId1"/>
  <headerFooter alignWithMargins="0">
    <oddFooter>&amp;C10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11</vt:i4>
      </vt:variant>
    </vt:vector>
  </HeadingPairs>
  <TitlesOfParts>
    <vt:vector size="22" baseType="lpstr">
      <vt:lpstr>диаграмма</vt:lpstr>
      <vt:lpstr>титул</vt:lpstr>
      <vt:lpstr>демогр (стр.1)</vt:lpstr>
      <vt:lpstr>труд рес (стр.2)</vt:lpstr>
      <vt:lpstr>занятость (стр.3)</vt:lpstr>
      <vt:lpstr>Ст.мин. набора прод.(стр.4)</vt:lpstr>
      <vt:lpstr>Дин. потр. цен (стр.5-6)</vt:lpstr>
      <vt:lpstr>цены на металл (стр.7)</vt:lpstr>
      <vt:lpstr>цены на металл 2 (стр.8)</vt:lpstr>
      <vt:lpstr>Средние цены+ИПЦ (стр.9)</vt:lpstr>
      <vt:lpstr>сеть учреждений (стр.10-11)</vt:lpstr>
      <vt:lpstr>'Дин. потр. цен (стр.5-6)'!Заголовки_для_печати</vt:lpstr>
      <vt:lpstr>'сеть учреждений (стр.10-11)'!Заголовки_для_печати</vt:lpstr>
      <vt:lpstr>'демогр (стр.1)'!Область_печати</vt:lpstr>
      <vt:lpstr>'Дин. потр. цен (стр.5-6)'!Область_печати</vt:lpstr>
      <vt:lpstr>'занятость (стр.3)'!Область_печати</vt:lpstr>
      <vt:lpstr>'сеть учреждений (стр.10-11)'!Область_печати</vt:lpstr>
      <vt:lpstr>'Средние цены+ИПЦ (стр.9)'!Область_печати</vt:lpstr>
      <vt:lpstr>'Ст.мин. набора прод.(стр.4)'!Область_печати</vt:lpstr>
      <vt:lpstr>'труд рес (стр.2)'!Область_печати</vt:lpstr>
      <vt:lpstr>'цены на металл (стр.7)'!Область_печати</vt:lpstr>
      <vt:lpstr>'цены на металл 2 (стр.8)'!Область_печати</vt:lpstr>
    </vt:vector>
  </TitlesOfParts>
  <Company>Elcom Ltd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Alexandre Katalov</dc:creator>
  <cp:lastModifiedBy>Валиев Карен Валерьевич</cp:lastModifiedBy>
  <cp:lastPrinted>2022-07-07T10:41:12Z</cp:lastPrinted>
  <dcterms:created xsi:type="dcterms:W3CDTF">1996-09-27T09:22:49Z</dcterms:created>
  <dcterms:modified xsi:type="dcterms:W3CDTF">2022-07-11T04:15:14Z</dcterms:modified>
</cp:coreProperties>
</file>