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30" windowWidth="6660" windowHeight="10515"/>
  </bookViews>
  <sheets>
    <sheet name="общ" sheetId="2" r:id="rId1"/>
  </sheets>
  <definedNames>
    <definedName name="_xlnm._FilterDatabase" localSheetId="0" hidden="1">общ!$A$7:$BX$8</definedName>
    <definedName name="_xlnm.Print_Titles" localSheetId="0">общ!$B:$C,общ!$2:$5</definedName>
  </definedNames>
  <calcPr calcId="125725"/>
</workbook>
</file>

<file path=xl/calcChain.xml><?xml version="1.0" encoding="utf-8"?>
<calcChain xmlns="http://schemas.openxmlformats.org/spreadsheetml/2006/main">
  <c r="CH8" i="2"/>
  <c r="AF8" l="1"/>
  <c r="AF14" l="1"/>
  <c r="S14"/>
  <c r="R14"/>
  <c r="O14"/>
  <c r="N14"/>
  <c r="AF13"/>
  <c r="S13"/>
  <c r="R13"/>
  <c r="O13"/>
  <c r="N13"/>
  <c r="AF9"/>
  <c r="S9"/>
  <c r="R9"/>
  <c r="O9"/>
  <c r="N9"/>
  <c r="AF19"/>
  <c r="S19"/>
  <c r="R19"/>
  <c r="O19"/>
  <c r="N19"/>
  <c r="AF18"/>
  <c r="S18"/>
  <c r="R18"/>
  <c r="O18"/>
  <c r="N18"/>
  <c r="AF11" l="1"/>
  <c r="S11"/>
  <c r="R11"/>
  <c r="O11"/>
  <c r="N11"/>
  <c r="DF248" l="1"/>
  <c r="DE248"/>
  <c r="DD248"/>
  <c r="DC248"/>
  <c r="DB248"/>
  <c r="DA248"/>
  <c r="CZ248"/>
  <c r="CY248"/>
  <c r="CX248"/>
  <c r="CW248"/>
  <c r="CV248"/>
  <c r="CU248"/>
  <c r="CT248"/>
  <c r="CS248"/>
  <c r="CR248"/>
  <c r="CI248"/>
  <c r="CH248"/>
  <c r="CG248"/>
  <c r="CF248"/>
  <c r="CE248"/>
  <c r="CD248"/>
  <c r="CC248"/>
  <c r="CB248"/>
  <c r="CA248"/>
  <c r="BZ248"/>
  <c r="BY248"/>
  <c r="BW248"/>
  <c r="BV248"/>
  <c r="BT248"/>
  <c r="BS248"/>
  <c r="BR248"/>
  <c r="BQ248"/>
  <c r="BP248"/>
  <c r="BI248"/>
  <c r="BH248"/>
  <c r="BG248"/>
  <c r="BF248"/>
  <c r="AY248"/>
  <c r="AX248"/>
  <c r="AV248"/>
  <c r="AQ248"/>
  <c r="AP248"/>
  <c r="AO248"/>
  <c r="AN248"/>
  <c r="AM248"/>
  <c r="AL248"/>
  <c r="AK248"/>
  <c r="AJ248"/>
  <c r="AH248"/>
  <c r="AG248"/>
  <c r="AE248"/>
  <c r="AB248"/>
  <c r="AA248"/>
  <c r="Z248"/>
  <c r="V248"/>
  <c r="U248"/>
  <c r="T248"/>
  <c r="Q248"/>
  <c r="P248"/>
  <c r="M248"/>
  <c r="K248"/>
  <c r="G248"/>
  <c r="CQ260" l="1"/>
  <c r="DF261"/>
  <c r="DE261"/>
  <c r="DD261"/>
  <c r="DC261"/>
  <c r="DB261"/>
  <c r="DA261"/>
  <c r="CZ261"/>
  <c r="CY261"/>
  <c r="CX261"/>
  <c r="CW261"/>
  <c r="CV261"/>
  <c r="CU261"/>
  <c r="CT261"/>
  <c r="CS261"/>
  <c r="CR261"/>
  <c r="DF260"/>
  <c r="DE260"/>
  <c r="DD260"/>
  <c r="DC260"/>
  <c r="DB260"/>
  <c r="DA260"/>
  <c r="CZ260"/>
  <c r="CY260"/>
  <c r="CX260"/>
  <c r="CW260"/>
  <c r="CV260"/>
  <c r="CU260"/>
  <c r="CT260"/>
  <c r="CS260"/>
  <c r="CR260"/>
  <c r="DF257"/>
  <c r="DF250" s="1"/>
  <c r="DE257"/>
  <c r="DE250" s="1"/>
  <c r="DD257"/>
  <c r="DD250" s="1"/>
  <c r="DC257"/>
  <c r="DC250" s="1"/>
  <c r="DB257"/>
  <c r="DB250" s="1"/>
  <c r="DA257"/>
  <c r="DA250" s="1"/>
  <c r="CZ257"/>
  <c r="CZ250" s="1"/>
  <c r="CY257"/>
  <c r="CY250" s="1"/>
  <c r="CX257"/>
  <c r="CX250" s="1"/>
  <c r="CW257"/>
  <c r="CW250" s="1"/>
  <c r="CV257"/>
  <c r="CV250" s="1"/>
  <c r="CU257"/>
  <c r="CU250" s="1"/>
  <c r="CT257"/>
  <c r="CT250" s="1"/>
  <c r="CS257"/>
  <c r="CS250" s="1"/>
  <c r="CR257"/>
  <c r="CR250" s="1"/>
  <c r="CI261"/>
  <c r="CH261"/>
  <c r="CG261"/>
  <c r="CF261"/>
  <c r="CE261"/>
  <c r="CD261"/>
  <c r="CC261"/>
  <c r="CB261"/>
  <c r="CA261"/>
  <c r="BZ261"/>
  <c r="BY261"/>
  <c r="BX261"/>
  <c r="BW261"/>
  <c r="BV261"/>
  <c r="BU261"/>
  <c r="BT261"/>
  <c r="BS261"/>
  <c r="BR261"/>
  <c r="BQ261"/>
  <c r="BP261"/>
  <c r="BL261"/>
  <c r="BK261"/>
  <c r="BJ261"/>
  <c r="BI261"/>
  <c r="BH261"/>
  <c r="BG261"/>
  <c r="BF261"/>
  <c r="BE261"/>
  <c r="BD261"/>
  <c r="BC261"/>
  <c r="BB261"/>
  <c r="BA261"/>
  <c r="AZ261"/>
  <c r="AY261"/>
  <c r="AX261"/>
  <c r="AW261"/>
  <c r="AV261"/>
  <c r="AU261"/>
  <c r="AT261"/>
  <c r="AS261"/>
  <c r="AR261"/>
  <c r="AQ261"/>
  <c r="AP261"/>
  <c r="AO261"/>
  <c r="AN261"/>
  <c r="AM261"/>
  <c r="AL261"/>
  <c r="AK261"/>
  <c r="AJ261"/>
  <c r="AH261"/>
  <c r="AG261"/>
  <c r="AE261"/>
  <c r="AB261"/>
  <c r="AA261"/>
  <c r="Z261"/>
  <c r="V261"/>
  <c r="U261"/>
  <c r="T261"/>
  <c r="S261"/>
  <c r="Q261"/>
  <c r="P261"/>
  <c r="M261"/>
  <c r="L261"/>
  <c r="K261"/>
  <c r="J261"/>
  <c r="CI260"/>
  <c r="CH260"/>
  <c r="CG260"/>
  <c r="CF260"/>
  <c r="CF259" s="1"/>
  <c r="CE260"/>
  <c r="CD260"/>
  <c r="CC260"/>
  <c r="CB260"/>
  <c r="CB259" s="1"/>
  <c r="CA260"/>
  <c r="BZ260"/>
  <c r="BY260"/>
  <c r="BW260"/>
  <c r="BW259" s="1"/>
  <c r="BV260"/>
  <c r="BV259" s="1"/>
  <c r="BT260"/>
  <c r="BS260"/>
  <c r="BR260"/>
  <c r="BQ260"/>
  <c r="BP260"/>
  <c r="BO260"/>
  <c r="BN260"/>
  <c r="BM260"/>
  <c r="BI260"/>
  <c r="BH260"/>
  <c r="BG260"/>
  <c r="BF260"/>
  <c r="AY260"/>
  <c r="AX260"/>
  <c r="AV260"/>
  <c r="AV259" s="1"/>
  <c r="AQ260"/>
  <c r="AQ259" s="1"/>
  <c r="AP260"/>
  <c r="AO260"/>
  <c r="AN260"/>
  <c r="AN259" s="1"/>
  <c r="AM260"/>
  <c r="AL260"/>
  <c r="AL259" s="1"/>
  <c r="AK260"/>
  <c r="AJ260"/>
  <c r="AJ259" s="1"/>
  <c r="AH260"/>
  <c r="AH259" s="1"/>
  <c r="AG260"/>
  <c r="AE260"/>
  <c r="AB260"/>
  <c r="AB259" s="1"/>
  <c r="AA260"/>
  <c r="AA259" s="1"/>
  <c r="Z260"/>
  <c r="V260"/>
  <c r="V259" s="1"/>
  <c r="U260"/>
  <c r="T260"/>
  <c r="T259" s="1"/>
  <c r="Q260"/>
  <c r="P260"/>
  <c r="M260"/>
  <c r="K260"/>
  <c r="CI257"/>
  <c r="CI250" s="1"/>
  <c r="CH257"/>
  <c r="CH250" s="1"/>
  <c r="CG257"/>
  <c r="CG250" s="1"/>
  <c r="CF257"/>
  <c r="CF250" s="1"/>
  <c r="CE257"/>
  <c r="CE250" s="1"/>
  <c r="CD257"/>
  <c r="CD250" s="1"/>
  <c r="CC257"/>
  <c r="CC250" s="1"/>
  <c r="CB257"/>
  <c r="CB250" s="1"/>
  <c r="CA257"/>
  <c r="CA250" s="1"/>
  <c r="BZ257"/>
  <c r="BY257"/>
  <c r="BY250" s="1"/>
  <c r="BX257"/>
  <c r="BX250" s="1"/>
  <c r="BW257"/>
  <c r="BW250" s="1"/>
  <c r="BV257"/>
  <c r="BV250" s="1"/>
  <c r="BU257"/>
  <c r="BU250" s="1"/>
  <c r="BT257"/>
  <c r="BT250" s="1"/>
  <c r="BS257"/>
  <c r="BS250" s="1"/>
  <c r="BR257"/>
  <c r="BQ257"/>
  <c r="BQ250" s="1"/>
  <c r="BP257"/>
  <c r="BP250" s="1"/>
  <c r="BL257"/>
  <c r="BL250" s="1"/>
  <c r="BK257"/>
  <c r="BK250" s="1"/>
  <c r="BJ257"/>
  <c r="BJ250" s="1"/>
  <c r="BI257"/>
  <c r="BI250" s="1"/>
  <c r="BH257"/>
  <c r="BH250" s="1"/>
  <c r="BG257"/>
  <c r="BG250" s="1"/>
  <c r="BF257"/>
  <c r="BF250" s="1"/>
  <c r="BE257"/>
  <c r="BD257"/>
  <c r="BD250" s="1"/>
  <c r="BC257"/>
  <c r="BC250" s="1"/>
  <c r="BB257"/>
  <c r="BB250" s="1"/>
  <c r="BA257"/>
  <c r="BA250" s="1"/>
  <c r="AZ257"/>
  <c r="AZ250" s="1"/>
  <c r="AY257"/>
  <c r="AY250" s="1"/>
  <c r="AX257"/>
  <c r="AX250" s="1"/>
  <c r="AW257"/>
  <c r="AW250" s="1"/>
  <c r="AV257"/>
  <c r="AV250" s="1"/>
  <c r="AU257"/>
  <c r="AU250" s="1"/>
  <c r="AT257"/>
  <c r="AT250" s="1"/>
  <c r="AS257"/>
  <c r="AS250" s="1"/>
  <c r="AR257"/>
  <c r="AR250" s="1"/>
  <c r="AQ257"/>
  <c r="AQ250" s="1"/>
  <c r="AQ263" s="1"/>
  <c r="AP257"/>
  <c r="AP250" s="1"/>
  <c r="AO257"/>
  <c r="AO250" s="1"/>
  <c r="AN257"/>
  <c r="AN250" s="1"/>
  <c r="AM257"/>
  <c r="AM250" s="1"/>
  <c r="AL257"/>
  <c r="AL250" s="1"/>
  <c r="AK257"/>
  <c r="AK250" s="1"/>
  <c r="AJ257"/>
  <c r="AJ250" s="1"/>
  <c r="AH257"/>
  <c r="AH250" s="1"/>
  <c r="AG257"/>
  <c r="AG250" s="1"/>
  <c r="AE257"/>
  <c r="AE250" s="1"/>
  <c r="AB257"/>
  <c r="AB250" s="1"/>
  <c r="AA257"/>
  <c r="AA250" s="1"/>
  <c r="Z257"/>
  <c r="Z250" s="1"/>
  <c r="V257"/>
  <c r="V250" s="1"/>
  <c r="U257"/>
  <c r="U250" s="1"/>
  <c r="T257"/>
  <c r="T250" s="1"/>
  <c r="S257"/>
  <c r="S250" s="1"/>
  <c r="Q257"/>
  <c r="Q250" s="1"/>
  <c r="P257"/>
  <c r="P250" s="1"/>
  <c r="M257"/>
  <c r="M250" s="1"/>
  <c r="L257"/>
  <c r="L250" s="1"/>
  <c r="K257"/>
  <c r="K250" s="1"/>
  <c r="J257"/>
  <c r="BZ250"/>
  <c r="BR250"/>
  <c r="BE250"/>
  <c r="J250"/>
  <c r="G261"/>
  <c r="G260"/>
  <c r="G257"/>
  <c r="G250" s="1"/>
  <c r="CQ14"/>
  <c r="CN14"/>
  <c r="CM14" s="1"/>
  <c r="CL14"/>
  <c r="CJ14"/>
  <c r="BO14"/>
  <c r="BM14"/>
  <c r="AD14"/>
  <c r="AC14" s="1"/>
  <c r="Y14"/>
  <c r="BN14"/>
  <c r="W14"/>
  <c r="CQ13"/>
  <c r="CN13"/>
  <c r="CL13"/>
  <c r="CJ13"/>
  <c r="BO13"/>
  <c r="BM13"/>
  <c r="Y13"/>
  <c r="CQ12"/>
  <c r="CN12"/>
  <c r="CM12" s="1"/>
  <c r="CL12"/>
  <c r="CJ12"/>
  <c r="BO12"/>
  <c r="BM12"/>
  <c r="AF12"/>
  <c r="AD12" s="1"/>
  <c r="AC12" s="1"/>
  <c r="Y12"/>
  <c r="R12"/>
  <c r="BN12" s="1"/>
  <c r="O12"/>
  <c r="N12"/>
  <c r="W12" s="1"/>
  <c r="CQ11"/>
  <c r="CN11"/>
  <c r="CM11" s="1"/>
  <c r="CL11"/>
  <c r="CJ11"/>
  <c r="BO11"/>
  <c r="BM11"/>
  <c r="AD11"/>
  <c r="Y11"/>
  <c r="BN11"/>
  <c r="W11"/>
  <c r="CN10"/>
  <c r="CM10" s="1"/>
  <c r="CL10"/>
  <c r="CK10" s="1"/>
  <c r="CJ10"/>
  <c r="BO10"/>
  <c r="BM10"/>
  <c r="AF10"/>
  <c r="AD10" s="1"/>
  <c r="AC10" s="1"/>
  <c r="Y10"/>
  <c r="R10"/>
  <c r="BN10" s="1"/>
  <c r="O10"/>
  <c r="N10"/>
  <c r="W10" s="1"/>
  <c r="CN9"/>
  <c r="CM9" s="1"/>
  <c r="CL9"/>
  <c r="CK9" s="1"/>
  <c r="CJ9"/>
  <c r="BO9"/>
  <c r="BM9"/>
  <c r="Y9"/>
  <c r="BN9"/>
  <c r="W9"/>
  <c r="CQ19"/>
  <c r="CN19"/>
  <c r="CM19" s="1"/>
  <c r="CL19"/>
  <c r="CK19" s="1"/>
  <c r="CJ19"/>
  <c r="BO19"/>
  <c r="BM19"/>
  <c r="AD19"/>
  <c r="AC19" s="1"/>
  <c r="Y19"/>
  <c r="BN19"/>
  <c r="W19"/>
  <c r="CQ18"/>
  <c r="CN18"/>
  <c r="CM18" s="1"/>
  <c r="CL18"/>
  <c r="CK18" s="1"/>
  <c r="CJ18"/>
  <c r="BO18"/>
  <c r="BN18"/>
  <c r="BM18"/>
  <c r="AD18"/>
  <c r="AC18" s="1"/>
  <c r="AI18" s="1"/>
  <c r="Y18"/>
  <c r="X18"/>
  <c r="W18"/>
  <c r="CQ17"/>
  <c r="CN17"/>
  <c r="CM17" s="1"/>
  <c r="CL17"/>
  <c r="CK17" s="1"/>
  <c r="CJ17"/>
  <c r="BO17"/>
  <c r="BN17"/>
  <c r="BM17"/>
  <c r="AD17"/>
  <c r="AC17" s="1"/>
  <c r="AI17" s="1"/>
  <c r="Y17"/>
  <c r="X17"/>
  <c r="DH17" s="1"/>
  <c r="W17"/>
  <c r="CQ16"/>
  <c r="CN16"/>
  <c r="CM16" s="1"/>
  <c r="CL16"/>
  <c r="CK16" s="1"/>
  <c r="CJ16"/>
  <c r="BO16"/>
  <c r="BM16"/>
  <c r="AF16"/>
  <c r="AD16" s="1"/>
  <c r="AC16" s="1"/>
  <c r="Y16"/>
  <c r="R16"/>
  <c r="X16" s="1"/>
  <c r="O16"/>
  <c r="N16"/>
  <c r="W16" s="1"/>
  <c r="CQ15"/>
  <c r="CN15"/>
  <c r="CL15"/>
  <c r="CK15" s="1"/>
  <c r="CJ15"/>
  <c r="BO15"/>
  <c r="BM15"/>
  <c r="AF15"/>
  <c r="AD15" s="1"/>
  <c r="AC15" s="1"/>
  <c r="Y15"/>
  <c r="R15"/>
  <c r="BN15" s="1"/>
  <c r="O15"/>
  <c r="N15"/>
  <c r="W15" s="1"/>
  <c r="BM248" l="1"/>
  <c r="BO248"/>
  <c r="AC11"/>
  <c r="BH259"/>
  <c r="BH263" s="1"/>
  <c r="P259"/>
  <c r="P263" s="1"/>
  <c r="CY259"/>
  <c r="O257"/>
  <c r="O250" s="1"/>
  <c r="G259"/>
  <c r="G263" s="1"/>
  <c r="BI259"/>
  <c r="BI263" s="1"/>
  <c r="BP259"/>
  <c r="BP263" s="1"/>
  <c r="BT259"/>
  <c r="BT263" s="1"/>
  <c r="V263"/>
  <c r="CB263"/>
  <c r="CA259"/>
  <c r="CA263" s="1"/>
  <c r="CE259"/>
  <c r="CE263" s="1"/>
  <c r="CI259"/>
  <c r="CI263" s="1"/>
  <c r="BG259"/>
  <c r="AB263"/>
  <c r="BW263"/>
  <c r="BS259"/>
  <c r="BS263" s="1"/>
  <c r="CT259"/>
  <c r="CT263" s="1"/>
  <c r="CX259"/>
  <c r="CX263" s="1"/>
  <c r="DB259"/>
  <c r="DB263" s="1"/>
  <c r="DF259"/>
  <c r="DF263" s="1"/>
  <c r="BQ259"/>
  <c r="BQ263" s="1"/>
  <c r="CN257"/>
  <c r="CN250" s="1"/>
  <c r="CQ257"/>
  <c r="CQ250" s="1"/>
  <c r="O261"/>
  <c r="AN263"/>
  <c r="BR259"/>
  <c r="BR263" s="1"/>
  <c r="CH259"/>
  <c r="CH263" s="1"/>
  <c r="CF263"/>
  <c r="AX259"/>
  <c r="AX263" s="1"/>
  <c r="BY259"/>
  <c r="BY263" s="1"/>
  <c r="CC259"/>
  <c r="CC263" s="1"/>
  <c r="CG259"/>
  <c r="CG263" s="1"/>
  <c r="DC259"/>
  <c r="DC263" s="1"/>
  <c r="CM13"/>
  <c r="BG263"/>
  <c r="CN261"/>
  <c r="AJ263"/>
  <c r="AV263"/>
  <c r="Z259"/>
  <c r="Z263" s="1"/>
  <c r="W257"/>
  <c r="W250" s="1"/>
  <c r="AC257"/>
  <c r="AC250" s="1"/>
  <c r="AI16"/>
  <c r="Y261"/>
  <c r="CJ261"/>
  <c r="CO10"/>
  <c r="R257"/>
  <c r="R250" s="1"/>
  <c r="CU259"/>
  <c r="CU263" s="1"/>
  <c r="AF257"/>
  <c r="AF250" s="1"/>
  <c r="AD9"/>
  <c r="AF261"/>
  <c r="CO9"/>
  <c r="BM261"/>
  <c r="BM259" s="1"/>
  <c r="CQ261"/>
  <c r="CQ259" s="1"/>
  <c r="W13"/>
  <c r="AD13"/>
  <c r="N257"/>
  <c r="K259"/>
  <c r="K263" s="1"/>
  <c r="BZ259"/>
  <c r="BZ263" s="1"/>
  <c r="CD259"/>
  <c r="CD263" s="1"/>
  <c r="N261"/>
  <c r="R261"/>
  <c r="AP259"/>
  <c r="AP263" s="1"/>
  <c r="BF259"/>
  <c r="BF263" s="1"/>
  <c r="CL261"/>
  <c r="AL263"/>
  <c r="AE259"/>
  <c r="AE263" s="1"/>
  <c r="AM259"/>
  <c r="AM263" s="1"/>
  <c r="AY259"/>
  <c r="AY263" s="1"/>
  <c r="CR259"/>
  <c r="CR263" s="1"/>
  <c r="CV259"/>
  <c r="CV263" s="1"/>
  <c r="CZ259"/>
  <c r="CZ263" s="1"/>
  <c r="DD259"/>
  <c r="DD263" s="1"/>
  <c r="BO257"/>
  <c r="BO250" s="1"/>
  <c r="CJ257"/>
  <c r="CJ250" s="1"/>
  <c r="BN13"/>
  <c r="BN248" s="1"/>
  <c r="T263"/>
  <c r="AA263"/>
  <c r="CY263"/>
  <c r="CS259"/>
  <c r="CS263" s="1"/>
  <c r="CW259"/>
  <c r="CW263" s="1"/>
  <c r="DA259"/>
  <c r="DA263" s="1"/>
  <c r="DE259"/>
  <c r="DE263" s="1"/>
  <c r="CK257"/>
  <c r="CK250" s="1"/>
  <c r="BO261"/>
  <c r="BO259" s="1"/>
  <c r="BM257"/>
  <c r="BM250" s="1"/>
  <c r="Y257"/>
  <c r="Y250" s="1"/>
  <c r="AD257"/>
  <c r="AD250" s="1"/>
  <c r="CL257"/>
  <c r="CL250" s="1"/>
  <c r="AH263"/>
  <c r="BV263"/>
  <c r="M259"/>
  <c r="M263" s="1"/>
  <c r="Q259"/>
  <c r="Q263" s="1"/>
  <c r="U259"/>
  <c r="U263" s="1"/>
  <c r="AG259"/>
  <c r="AG263" s="1"/>
  <c r="AK259"/>
  <c r="AK263" s="1"/>
  <c r="AO259"/>
  <c r="AO263" s="1"/>
  <c r="X19"/>
  <c r="DH19" s="1"/>
  <c r="BN16"/>
  <c r="BN257" s="1"/>
  <c r="BN250" s="1"/>
  <c r="CO18"/>
  <c r="CP19"/>
  <c r="AI11"/>
  <c r="AI19"/>
  <c r="CP15"/>
  <c r="CO19"/>
  <c r="CP10"/>
  <c r="AI12"/>
  <c r="CP12"/>
  <c r="AI15"/>
  <c r="AI10"/>
  <c r="DI17"/>
  <c r="X9"/>
  <c r="AI14"/>
  <c r="X15"/>
  <c r="X257" s="1"/>
  <c r="X10"/>
  <c r="DI10" s="1"/>
  <c r="X11"/>
  <c r="DG11" s="1"/>
  <c r="X12"/>
  <c r="DG12" s="1"/>
  <c r="CP13"/>
  <c r="X14"/>
  <c r="CM15"/>
  <c r="CO16"/>
  <c r="CP17"/>
  <c r="X13"/>
  <c r="DH16"/>
  <c r="DG16"/>
  <c r="DH18"/>
  <c r="DG18"/>
  <c r="DI18"/>
  <c r="CP11"/>
  <c r="DI16"/>
  <c r="DH13"/>
  <c r="CP16"/>
  <c r="CO17"/>
  <c r="CP18"/>
  <c r="CP9"/>
  <c r="CP14"/>
  <c r="CK11"/>
  <c r="CO11" s="1"/>
  <c r="CK12"/>
  <c r="CO12" s="1"/>
  <c r="CK13"/>
  <c r="CK14"/>
  <c r="CO14" s="1"/>
  <c r="DG17"/>
  <c r="N250" l="1"/>
  <c r="DI14"/>
  <c r="BO263"/>
  <c r="CQ263"/>
  <c r="BN261"/>
  <c r="BN259" s="1"/>
  <c r="BN263" s="1"/>
  <c r="CM261"/>
  <c r="CP257"/>
  <c r="CP250" s="1"/>
  <c r="CO13"/>
  <c r="DG13"/>
  <c r="DH9"/>
  <c r="X261"/>
  <c r="DI261" s="1"/>
  <c r="CP261"/>
  <c r="AC13"/>
  <c r="CK261"/>
  <c r="BM263"/>
  <c r="AC9"/>
  <c r="AD261"/>
  <c r="W261"/>
  <c r="X250"/>
  <c r="DI257"/>
  <c r="CO15"/>
  <c r="CO257" s="1"/>
  <c r="CO250" s="1"/>
  <c r="CM257"/>
  <c r="CM250" s="1"/>
  <c r="AI257"/>
  <c r="AI250" s="1"/>
  <c r="DG10"/>
  <c r="DH12"/>
  <c r="DI19"/>
  <c r="DG19"/>
  <c r="DI9"/>
  <c r="DG9"/>
  <c r="DG14"/>
  <c r="DH14"/>
  <c r="DH10"/>
  <c r="DI11"/>
  <c r="DH15"/>
  <c r="DH257" s="1"/>
  <c r="DH250" s="1"/>
  <c r="DI15"/>
  <c r="DG15"/>
  <c r="DI13"/>
  <c r="DI12"/>
  <c r="DH11"/>
  <c r="DG261" l="1"/>
  <c r="DH261"/>
  <c r="AI9"/>
  <c r="AC261"/>
  <c r="AI13"/>
  <c r="CO261"/>
  <c r="DG257"/>
  <c r="DG250" s="1"/>
  <c r="DI250"/>
  <c r="S8"/>
  <c r="S7"/>
  <c r="Y8"/>
  <c r="Y7"/>
  <c r="Y248" l="1"/>
  <c r="S248"/>
  <c r="Y260"/>
  <c r="Y259" s="1"/>
  <c r="Y263" s="1"/>
  <c r="AI261"/>
  <c r="S260"/>
  <c r="S259" s="1"/>
  <c r="S263" s="1"/>
  <c r="O7"/>
  <c r="O8"/>
  <c r="N8" s="1"/>
  <c r="O248" l="1"/>
  <c r="O260"/>
  <c r="O259" s="1"/>
  <c r="O263" s="1"/>
  <c r="R7"/>
  <c r="R248" s="1"/>
  <c r="R8"/>
  <c r="AF7"/>
  <c r="AF248" s="1"/>
  <c r="R260" l="1"/>
  <c r="R259" s="1"/>
  <c r="R263" s="1"/>
  <c r="AF260"/>
  <c r="AF259" s="1"/>
  <c r="AF263" s="1"/>
  <c r="X8" l="1"/>
  <c r="X7"/>
  <c r="X248" s="1"/>
  <c r="X260" l="1"/>
  <c r="DI260" s="1"/>
  <c r="DH8"/>
  <c r="DG8"/>
  <c r="DI8"/>
  <c r="DH7"/>
  <c r="DG7"/>
  <c r="DI7"/>
  <c r="AD8"/>
  <c r="AD7"/>
  <c r="X259" l="1"/>
  <c r="AC8"/>
  <c r="AC248" s="1"/>
  <c r="AD248"/>
  <c r="DG260"/>
  <c r="DG259" s="1"/>
  <c r="DG263" s="1"/>
  <c r="AC7"/>
  <c r="AD260"/>
  <c r="AD259" s="1"/>
  <c r="AD263" s="1"/>
  <c r="DH260"/>
  <c r="DH259" s="1"/>
  <c r="DH263" s="1"/>
  <c r="DI259"/>
  <c r="X263"/>
  <c r="DI263" s="1"/>
  <c r="DG248"/>
  <c r="DH248"/>
  <c r="CJ7"/>
  <c r="AC260" l="1"/>
  <c r="AC259" s="1"/>
  <c r="AC263" s="1"/>
  <c r="CL8"/>
  <c r="CK8" s="1"/>
  <c r="CN7"/>
  <c r="CL7"/>
  <c r="CL248" s="1"/>
  <c r="CL260" l="1"/>
  <c r="CL259" s="1"/>
  <c r="CL263" s="1"/>
  <c r="CM7"/>
  <c r="CP7"/>
  <c r="CK7"/>
  <c r="CK248" s="1"/>
  <c r="CO7" l="1"/>
  <c r="CK260"/>
  <c r="CK259" s="1"/>
  <c r="CK263" s="1"/>
  <c r="BK8" l="1"/>
  <c r="BL8"/>
  <c r="BL7"/>
  <c r="BL248" s="1"/>
  <c r="BK7"/>
  <c r="BK248" l="1"/>
  <c r="BL260"/>
  <c r="BL259" s="1"/>
  <c r="BL263" s="1"/>
  <c r="BK260"/>
  <c r="BK259" s="1"/>
  <c r="BK263" s="1"/>
  <c r="J8"/>
  <c r="CJ8"/>
  <c r="L8"/>
  <c r="AU8"/>
  <c r="AT8"/>
  <c r="AS8"/>
  <c r="AR8"/>
  <c r="BE8"/>
  <c r="BD8"/>
  <c r="BC8"/>
  <c r="BB8"/>
  <c r="AZ8"/>
  <c r="AW8"/>
  <c r="AW248" s="1"/>
  <c r="BB260" l="1"/>
  <c r="BB259" s="1"/>
  <c r="BB263" s="1"/>
  <c r="BB248"/>
  <c r="BD260"/>
  <c r="BD259" s="1"/>
  <c r="BD263" s="1"/>
  <c r="BD248"/>
  <c r="AT260"/>
  <c r="AT259" s="1"/>
  <c r="AT263" s="1"/>
  <c r="AT248"/>
  <c r="AZ260"/>
  <c r="AZ259" s="1"/>
  <c r="AZ263" s="1"/>
  <c r="AZ248"/>
  <c r="BC260"/>
  <c r="BC259" s="1"/>
  <c r="BC263" s="1"/>
  <c r="BC248"/>
  <c r="BE260"/>
  <c r="BE259" s="1"/>
  <c r="BE263" s="1"/>
  <c r="BE248"/>
  <c r="AS260"/>
  <c r="AS259" s="1"/>
  <c r="AS263" s="1"/>
  <c r="AS248"/>
  <c r="AU260"/>
  <c r="AU259" s="1"/>
  <c r="AU263" s="1"/>
  <c r="AU248"/>
  <c r="CJ260"/>
  <c r="CJ259" s="1"/>
  <c r="CJ263" s="1"/>
  <c r="CJ248"/>
  <c r="AR260"/>
  <c r="AR259" s="1"/>
  <c r="AR263" s="1"/>
  <c r="AR248"/>
  <c r="L260"/>
  <c r="L259" s="1"/>
  <c r="L263" s="1"/>
  <c r="L248"/>
  <c r="J260"/>
  <c r="J259" s="1"/>
  <c r="J263" s="1"/>
  <c r="J248"/>
  <c r="CN8"/>
  <c r="AW260"/>
  <c r="AW259" s="1"/>
  <c r="AW263" s="1"/>
  <c r="BU8"/>
  <c r="BA8"/>
  <c r="CN260" l="1"/>
  <c r="CN259" s="1"/>
  <c r="CN263" s="1"/>
  <c r="CN248"/>
  <c r="BU260"/>
  <c r="BU259" s="1"/>
  <c r="BU263" s="1"/>
  <c r="BU248"/>
  <c r="BA260"/>
  <c r="BA259" s="1"/>
  <c r="BA263" s="1"/>
  <c r="BA248"/>
  <c r="CP8"/>
  <c r="CM8"/>
  <c r="AI7"/>
  <c r="N7"/>
  <c r="W8"/>
  <c r="BJ8"/>
  <c r="BJ7"/>
  <c r="BX7"/>
  <c r="BX248" s="1"/>
  <c r="BX8"/>
  <c r="CQ248"/>
  <c r="W7" l="1"/>
  <c r="W248" s="1"/>
  <c r="N248"/>
  <c r="CP260"/>
  <c r="CP259" s="1"/>
  <c r="CP263" s="1"/>
  <c r="CP248"/>
  <c r="BJ248"/>
  <c r="CM260"/>
  <c r="CM259" s="1"/>
  <c r="CM263" s="1"/>
  <c r="CM248"/>
  <c r="BJ260"/>
  <c r="BJ259" s="1"/>
  <c r="BJ263" s="1"/>
  <c r="CO8"/>
  <c r="BX260"/>
  <c r="BX259" s="1"/>
  <c r="BX263" s="1"/>
  <c r="N260"/>
  <c r="N259" s="1"/>
  <c r="N263" s="1"/>
  <c r="DI248"/>
  <c r="AI8"/>
  <c r="CO260" l="1"/>
  <c r="CO259" s="1"/>
  <c r="CO263" s="1"/>
  <c r="CO248"/>
  <c r="AI260"/>
  <c r="AI259" s="1"/>
  <c r="AI263" s="1"/>
  <c r="AI248"/>
  <c r="W260"/>
  <c r="W259" s="1"/>
  <c r="W263" s="1"/>
</calcChain>
</file>

<file path=xl/comments1.xml><?xml version="1.0" encoding="utf-8"?>
<comments xmlns="http://schemas.openxmlformats.org/spreadsheetml/2006/main">
  <authors>
    <author>Доленко</author>
  </authors>
  <commentList>
    <comment ref="CG8" authorId="0">
      <text>
        <r>
          <rPr>
            <b/>
            <sz val="8"/>
            <color indexed="81"/>
            <rFont val="Tahoma"/>
            <family val="2"/>
            <charset val="204"/>
          </rPr>
          <t>Доленко:</t>
        </r>
        <r>
          <rPr>
            <sz val="8"/>
            <color indexed="81"/>
            <rFont val="Tahoma"/>
            <family val="2"/>
            <charset val="204"/>
          </rPr>
          <t xml:space="preserve">
душевые</t>
        </r>
      </text>
    </comment>
  </commentList>
</comments>
</file>

<file path=xl/sharedStrings.xml><?xml version="1.0" encoding="utf-8"?>
<sst xmlns="http://schemas.openxmlformats.org/spreadsheetml/2006/main" count="223" uniqueCount="142">
  <si>
    <t xml:space="preserve">№ </t>
  </si>
  <si>
    <t>Всего</t>
  </si>
  <si>
    <t>Кровля</t>
  </si>
  <si>
    <t>Количество</t>
  </si>
  <si>
    <t>Адрес</t>
  </si>
  <si>
    <t>жилая</t>
  </si>
  <si>
    <t>подъездов</t>
  </si>
  <si>
    <t>лифтов</t>
  </si>
  <si>
    <t>медные</t>
  </si>
  <si>
    <t>стальные</t>
  </si>
  <si>
    <t>ИТОГО:</t>
  </si>
  <si>
    <t>общ.</t>
  </si>
  <si>
    <t>кирпичные дома</t>
  </si>
  <si>
    <t>кол-во зданий</t>
  </si>
  <si>
    <t>панельные дома</t>
  </si>
  <si>
    <t>Кол-во светильников дворового освещения, шт.</t>
  </si>
  <si>
    <r>
      <t>Площадь чердаков с верхней разводкой ТВС, м</t>
    </r>
    <r>
      <rPr>
        <vertAlign val="superscript"/>
        <sz val="10"/>
        <rFont val="Times New Roman"/>
        <family val="1"/>
      </rPr>
      <t>2</t>
    </r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</si>
  <si>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</si>
  <si>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</si>
  <si>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</si>
  <si>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</si>
  <si>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r>
      <t>площадь фасада кирпичные здания, м</t>
    </r>
    <r>
      <rPr>
        <vertAlign val="superscript"/>
        <sz val="10"/>
        <rFont val="Times New Roman"/>
        <family val="1"/>
      </rPr>
      <t>2</t>
    </r>
  </si>
  <si>
    <t>Год ввода</t>
  </si>
  <si>
    <t>Вид здания</t>
  </si>
  <si>
    <t>Серия дома</t>
  </si>
  <si>
    <t>кол-во строений, ед.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</si>
  <si>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</si>
  <si>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</si>
  <si>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</si>
  <si>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</si>
  <si>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</si>
  <si>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</si>
  <si>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</si>
  <si>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</si>
  <si>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</si>
  <si>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общая</t>
  </si>
  <si>
    <t>ВСЕГО</t>
  </si>
  <si>
    <t>площадь, кв.м</t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</si>
  <si>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</si>
  <si>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</si>
  <si>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</si>
  <si>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</si>
  <si>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</si>
  <si>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</si>
  <si>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r>
      <t>Фасад, м</t>
    </r>
    <r>
      <rPr>
        <vertAlign val="superscript"/>
        <sz val="10"/>
        <rFont val="Times New Roman"/>
        <family val="1"/>
      </rPr>
      <t>2</t>
    </r>
  </si>
  <si>
    <r>
      <t>Газоны, м</t>
    </r>
    <r>
      <rPr>
        <vertAlign val="superscript"/>
        <sz val="10"/>
        <rFont val="Times New Roman"/>
        <family val="1"/>
      </rPr>
      <t>2</t>
    </r>
  </si>
  <si>
    <t>Вводные сети, п.м.</t>
  </si>
  <si>
    <r>
      <t>Цокольная забирка, м</t>
    </r>
    <r>
      <rPr>
        <vertAlign val="superscript"/>
        <sz val="10"/>
        <rFont val="Times New Roman"/>
        <family val="1"/>
      </rPr>
      <t>2</t>
    </r>
  </si>
  <si>
    <t>ТВС в подъезде, п.м.</t>
  </si>
  <si>
    <t>Межпанельные стыки, п.м.</t>
  </si>
  <si>
    <t>Сваи, шт.</t>
  </si>
  <si>
    <r>
      <t>Площадь подполий, м</t>
    </r>
    <r>
      <rPr>
        <vertAlign val="superscript"/>
        <sz val="10"/>
        <rFont val="Times New Roman"/>
        <family val="1"/>
      </rPr>
      <t>2</t>
    </r>
  </si>
  <si>
    <r>
      <t>Площадь чердаков, м</t>
    </r>
    <r>
      <rPr>
        <vertAlign val="superscript"/>
        <sz val="10"/>
        <rFont val="Times New Roman"/>
        <family val="1"/>
      </rPr>
      <t>2</t>
    </r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</si>
  <si>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</si>
  <si>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</si>
  <si>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</si>
  <si>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</si>
  <si>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</si>
  <si>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</si>
  <si>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в т.ч.</t>
  </si>
  <si>
    <t>квартир</t>
  </si>
  <si>
    <t>ПЛОЩАДЬ ВСЕГО ПО ДОМУ (ЖИЛАЯ+НЕЖИЛАЯ), КВ.М</t>
  </si>
  <si>
    <r>
      <t>площадь придомовой территории, м</t>
    </r>
    <r>
      <rPr>
        <vertAlign val="superscript"/>
        <sz val="10"/>
        <rFont val="Times New Roman"/>
        <family val="1"/>
        <charset val="204"/>
      </rPr>
      <t>2</t>
    </r>
  </si>
  <si>
    <r>
      <t>общая площадь, м</t>
    </r>
    <r>
      <rPr>
        <vertAlign val="superscript"/>
        <sz val="10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</si>
  <si>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rFont val="Times New Roman"/>
        <family val="1"/>
        <charset val="204"/>
      </rPr>
      <t>2</t>
    </r>
  </si>
  <si>
    <t>Подразделение</t>
  </si>
  <si>
    <t>ЖИЛЫЕ ПОМЕЩЕНИЯ</t>
  </si>
  <si>
    <t>ЧАСТНАЯ СОБСТВЕННОСТЬ</t>
  </si>
  <si>
    <t>МУНИЦИПАЛЬНАЯ СОБСТВЕННОСТЬ</t>
  </si>
  <si>
    <t>НЕЖИЛЫЕ ПОМЕЩЕНИЯ, КВ.М</t>
  </si>
  <si>
    <t>Внутриквартирные трубопроводы, п.м.</t>
  </si>
  <si>
    <t>1-447с</t>
  </si>
  <si>
    <t>общ</t>
  </si>
  <si>
    <t>кир</t>
  </si>
  <si>
    <t>смешанные дома</t>
  </si>
  <si>
    <t>лестницы, межквартирные лестничные площадки</t>
  </si>
  <si>
    <t>общие коридоры ДГТ и общежитий (включая межквартирные холлы)</t>
  </si>
  <si>
    <t>лифты, лифтовые, лифтовые шахты</t>
  </si>
  <si>
    <t>колясочные, консъержные и т.п.</t>
  </si>
  <si>
    <t>чердаки (включая технический чердак)</t>
  </si>
  <si>
    <t>технические этажи</t>
  </si>
  <si>
    <t>подвал (техническое подполье, цокольный этаж)</t>
  </si>
  <si>
    <t>теплоцентры, бойлерные и т.п.</t>
  </si>
  <si>
    <t>иные помещения</t>
  </si>
  <si>
    <t>ИТОГО</t>
  </si>
  <si>
    <r>
      <t xml:space="preserve">МКД с </t>
    </r>
    <r>
      <rPr>
        <u/>
        <sz val="10"/>
        <rFont val="Times New Roman"/>
        <family val="1"/>
        <charset val="204"/>
      </rPr>
      <t>МЕДНЫМИ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</si>
  <si>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rFont val="Times New Roman"/>
        <family val="1"/>
        <charset val="204"/>
      </rPr>
      <t>СТАЛЬНЫМИ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</si>
  <si>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t>кол-во МКД, ед.</t>
  </si>
  <si>
    <t>длина трубопроводов, п.м</t>
  </si>
  <si>
    <r>
      <t>площадь земельного участка по кадастровому паспорту, м</t>
    </r>
    <r>
      <rPr>
        <vertAlign val="superscript"/>
        <sz val="11"/>
        <rFont val="Times New Roman"/>
        <family val="1"/>
        <charset val="204"/>
      </rPr>
      <t>2</t>
    </r>
  </si>
  <si>
    <t>в том числе</t>
  </si>
  <si>
    <t>кап.р., реконструкция</t>
  </si>
  <si>
    <t>под аренду</t>
  </si>
  <si>
    <t>ГОСУДАРСТВЕННАЯ СОБСТВЕННОСТЬ</t>
  </si>
  <si>
    <t>МКД, в которых общедомовые приборы учета приняты в коммерческий учет</t>
  </si>
  <si>
    <t>Количество общедомовых приборов учета, установленных в МКД (только работоспособные приборы учета), ед.</t>
  </si>
  <si>
    <t>АИТП (автоматизированный индивидуальный тепловой пункт),    ед.</t>
  </si>
  <si>
    <t>Количество квартир, оборудованных индивидуальными приборами учета, ед.</t>
  </si>
  <si>
    <t>всего</t>
  </si>
  <si>
    <t>в т.ч. муниципальные</t>
  </si>
  <si>
    <t>электроэнергия</t>
  </si>
  <si>
    <t>тепловая энергия</t>
  </si>
  <si>
    <t>горячая вода</t>
  </si>
  <si>
    <t>холодная вода</t>
  </si>
  <si>
    <r>
      <t xml:space="preserve">физический износ, % </t>
    </r>
    <r>
      <rPr>
        <sz val="10"/>
        <rFont val="Times New Roman"/>
        <family val="1"/>
        <charset val="204"/>
      </rPr>
      <t>(осмотр осень 2015)</t>
    </r>
  </si>
  <si>
    <t>ПОМЕЩЕНИЯ, ВХОДЯЩИЕ В СОСТАВ ОБЩЕГО ИМУЩЕСТВА МКД, кв.м</t>
  </si>
  <si>
    <t>Доля РФ, субъекта РФ или муниципального образования в праве общей собственности на общее имущество в МКД более 50%</t>
  </si>
  <si>
    <t>площадь жилых помещений, кв.м</t>
  </si>
  <si>
    <t>доля в площади жил.помещ. мкд, %</t>
  </si>
  <si>
    <t>лицевых счетов, ед.</t>
  </si>
  <si>
    <t>ВСЕГО (муниц.+ частная+гос.)</t>
  </si>
  <si>
    <t>ж.тр./дгт</t>
  </si>
  <si>
    <t>дгт</t>
  </si>
  <si>
    <t>1-464-82д</t>
  </si>
  <si>
    <t>пан</t>
  </si>
  <si>
    <t>Лауреатов 75-дгт</t>
  </si>
  <si>
    <t>Лауреатов 77-дгт</t>
  </si>
  <si>
    <t>Молодежный 21-дгт</t>
  </si>
  <si>
    <t>Московская 31-дгт</t>
  </si>
  <si>
    <t>ж.тр./общ.</t>
  </si>
  <si>
    <t>Котульского 6-общ</t>
  </si>
  <si>
    <t>Металлургов 19-общ</t>
  </si>
  <si>
    <t>Молодежный 1-общ</t>
  </si>
  <si>
    <t>Молодежный 5-общ</t>
  </si>
  <si>
    <t>Молодежный 11-общ</t>
  </si>
  <si>
    <t>Молодежный 15-общ</t>
  </si>
  <si>
    <t>Дзержинского 6-общ</t>
  </si>
  <si>
    <t>Комсомольская 26 / Завенягина 3-общ</t>
  </si>
  <si>
    <t>Жилищный фонд всего, в т.ч.:</t>
  </si>
  <si>
    <t xml:space="preserve"> - Хрущевки</t>
  </si>
  <si>
    <t xml:space="preserve"> - К-69</t>
  </si>
  <si>
    <t xml:space="preserve"> - Серия -84</t>
  </si>
  <si>
    <t xml:space="preserve"> - Серия 111-112</t>
  </si>
  <si>
    <t xml:space="preserve"> - НК-12</t>
  </si>
  <si>
    <t xml:space="preserve"> - Сталинки</t>
  </si>
  <si>
    <t xml:space="preserve"> -ДГТ</t>
  </si>
  <si>
    <t>ОБЩЕЖИТИЯ всего, в т.ч.:</t>
  </si>
  <si>
    <t xml:space="preserve"> - 5-этажные (общего типа)</t>
  </si>
  <si>
    <t xml:space="preserve"> - 9-этажные (квартирного типа)</t>
  </si>
  <si>
    <t>ВСЕГО ж.д+общ.</t>
  </si>
  <si>
    <t>Бегичева 39А-дгт</t>
  </si>
  <si>
    <t>Характеристика жилищного фонда, обслуживаемого ООО "Уютный дом", по состоянию  на 01.01.2017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</si>
</sst>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0.0"/>
    <numFmt numFmtId="168" formatCode="0.000"/>
  </numFmts>
  <fonts count="21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Arial Cyr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209">
    <xf numFmtId="0" fontId="0" fillId="0" borderId="0" xfId="0"/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NumberFormat="1" applyFont="1" applyFill="1" applyAlignment="1">
      <alignment vertical="center"/>
    </xf>
    <xf numFmtId="0" fontId="4" fillId="0" borderId="0" xfId="2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1" fontId="4" fillId="0" borderId="0" xfId="4" applyNumberFormat="1" applyFont="1" applyFill="1" applyBorder="1" applyAlignment="1">
      <alignment vertical="center"/>
    </xf>
    <xf numFmtId="0" fontId="4" fillId="0" borderId="0" xfId="4" applyNumberFormat="1" applyFont="1" applyFill="1" applyBorder="1" applyAlignment="1" applyProtection="1">
      <alignment horizontal="left" vertical="center"/>
      <protection locked="0"/>
    </xf>
    <xf numFmtId="0" fontId="4" fillId="0" borderId="0" xfId="4" applyNumberFormat="1" applyFont="1" applyFill="1" applyBorder="1" applyAlignment="1">
      <alignment vertical="center"/>
    </xf>
    <xf numFmtId="0" fontId="5" fillId="0" borderId="0" xfId="4" applyNumberFormat="1" applyFont="1" applyFill="1" applyAlignment="1">
      <alignment vertical="center"/>
    </xf>
    <xf numFmtId="0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4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horizontal="left" vertical="center"/>
      <protection locked="0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/>
      <protection locked="0"/>
    </xf>
    <xf numFmtId="0" fontId="5" fillId="0" borderId="0" xfId="4" applyNumberFormat="1" applyFont="1" applyFill="1" applyAlignment="1" applyProtection="1">
      <alignment horizontal="left" vertical="center"/>
      <protection locked="0"/>
    </xf>
    <xf numFmtId="0" fontId="5" fillId="0" borderId="0" xfId="4" applyNumberFormat="1" applyFont="1" applyFill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left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vertical="center"/>
      <protection locked="0"/>
    </xf>
    <xf numFmtId="3" fontId="4" fillId="0" borderId="0" xfId="4" applyNumberFormat="1" applyFont="1" applyFill="1" applyBorder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66" fontId="4" fillId="0" borderId="0" xfId="4" applyNumberFormat="1" applyFont="1" applyFill="1" applyBorder="1" applyAlignment="1">
      <alignment vertical="center"/>
    </xf>
    <xf numFmtId="4" fontId="4" fillId="0" borderId="0" xfId="4" applyNumberFormat="1" applyFont="1" applyFill="1" applyBorder="1" applyAlignment="1">
      <alignment vertical="center"/>
    </xf>
    <xf numFmtId="0" fontId="8" fillId="0" borderId="0" xfId="1" applyNumberFormat="1" applyFont="1" applyFill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horizontal="right" vertical="center"/>
    </xf>
    <xf numFmtId="3" fontId="5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15" fillId="0" borderId="0" xfId="1" applyNumberFormat="1" applyFont="1" applyFill="1" applyAlignment="1">
      <alignment vertical="center"/>
    </xf>
    <xf numFmtId="0" fontId="16" fillId="0" borderId="0" xfId="1" applyNumberFormat="1" applyFont="1" applyFill="1" applyBorder="1" applyAlignment="1">
      <alignment vertical="center"/>
    </xf>
    <xf numFmtId="0" fontId="15" fillId="0" borderId="0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right" vertical="center"/>
    </xf>
    <xf numFmtId="167" fontId="15" fillId="0" borderId="1" xfId="0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3" fontId="1" fillId="0" borderId="1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4" applyNumberFormat="1" applyFont="1" applyFill="1" applyBorder="1" applyAlignment="1">
      <alignment vertical="center"/>
    </xf>
    <xf numFmtId="3" fontId="5" fillId="0" borderId="0" xfId="4" applyNumberFormat="1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horizontal="right" vertical="center"/>
    </xf>
    <xf numFmtId="0" fontId="5" fillId="0" borderId="1" xfId="5" applyFont="1" applyFill="1" applyBorder="1" applyAlignment="1">
      <alignment vertical="center"/>
    </xf>
    <xf numFmtId="4" fontId="5" fillId="0" borderId="1" xfId="4" applyNumberFormat="1" applyFont="1" applyFill="1" applyBorder="1" applyAlignment="1" applyProtection="1">
      <alignment horizontal="right" vertical="center"/>
      <protection locked="0"/>
    </xf>
    <xf numFmtId="166" fontId="5" fillId="0" borderId="1" xfId="4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Alignment="1">
      <alignment vertical="center"/>
    </xf>
    <xf numFmtId="0" fontId="5" fillId="0" borderId="1" xfId="1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/>
    <xf numFmtId="0" fontId="5" fillId="0" borderId="11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4" fontId="10" fillId="0" borderId="0" xfId="1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4" applyNumberFormat="1" applyFont="1" applyFill="1" applyBorder="1" applyAlignment="1">
      <alignment vertical="center"/>
    </xf>
    <xf numFmtId="4" fontId="10" fillId="0" borderId="0" xfId="4" applyNumberFormat="1" applyFont="1" applyFill="1" applyBorder="1" applyAlignment="1">
      <alignment vertical="center"/>
    </xf>
    <xf numFmtId="3" fontId="10" fillId="0" borderId="0" xfId="1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168" fontId="5" fillId="0" borderId="0" xfId="4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1" xfId="4" applyNumberFormat="1" applyFont="1" applyFill="1" applyBorder="1" applyAlignment="1">
      <alignment horizontal="right" vertical="center"/>
    </xf>
    <xf numFmtId="4" fontId="5" fillId="0" borderId="1" xfId="4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 applyProtection="1">
      <alignment horizontal="right"/>
      <protection locked="0"/>
    </xf>
    <xf numFmtId="4" fontId="5" fillId="0" borderId="1" xfId="3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166" fontId="5" fillId="0" borderId="1" xfId="4" applyNumberFormat="1" applyFont="1" applyFill="1" applyBorder="1" applyAlignment="1" applyProtection="1">
      <alignment vertical="center"/>
      <protection locked="0"/>
    </xf>
    <xf numFmtId="4" fontId="1" fillId="0" borderId="1" xfId="4" applyNumberFormat="1" applyFont="1" applyFill="1" applyBorder="1" applyAlignment="1" applyProtection="1">
      <alignment vertical="center"/>
      <protection locked="0"/>
    </xf>
    <xf numFmtId="4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4" fontId="5" fillId="0" borderId="1" xfId="4" applyNumberFormat="1" applyFont="1" applyFill="1" applyBorder="1" applyAlignment="1" applyProtection="1">
      <alignment vertical="center"/>
      <protection locked="0"/>
    </xf>
    <xf numFmtId="3" fontId="5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vertical="center"/>
    </xf>
    <xf numFmtId="0" fontId="5" fillId="0" borderId="11" xfId="1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3" fontId="5" fillId="0" borderId="1" xfId="4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0" xfId="0" applyNumberFormat="1" applyFont="1" applyFill="1"/>
    <xf numFmtId="3" fontId="5" fillId="0" borderId="1" xfId="4" applyNumberFormat="1" applyFont="1" applyFill="1" applyBorder="1" applyAlignment="1" applyProtection="1">
      <alignment vertical="center"/>
      <protection locked="0"/>
    </xf>
    <xf numFmtId="0" fontId="10" fillId="0" borderId="1" xfId="1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1" xfId="1" applyNumberFormat="1" applyFont="1" applyFill="1" applyBorder="1" applyAlignment="1" applyProtection="1">
      <alignment horizontal="left" vertical="center"/>
      <protection locked="0"/>
    </xf>
    <xf numFmtId="1" fontId="10" fillId="0" borderId="1" xfId="4" applyNumberFormat="1" applyFont="1" applyFill="1" applyBorder="1" applyAlignment="1">
      <alignment vertical="center"/>
    </xf>
    <xf numFmtId="0" fontId="10" fillId="0" borderId="1" xfId="4" applyNumberFormat="1" applyFont="1" applyFill="1" applyBorder="1" applyAlignment="1" applyProtection="1">
      <alignment horizontal="left" vertical="center"/>
      <protection locked="0"/>
    </xf>
    <xf numFmtId="3" fontId="10" fillId="0" borderId="1" xfId="4" applyNumberFormat="1" applyFont="1" applyFill="1" applyBorder="1" applyAlignment="1">
      <alignment vertical="center"/>
    </xf>
    <xf numFmtId="0" fontId="10" fillId="0" borderId="1" xfId="4" applyNumberFormat="1" applyFont="1" applyFill="1" applyBorder="1" applyAlignment="1">
      <alignment vertical="center"/>
    </xf>
    <xf numFmtId="4" fontId="10" fillId="0" borderId="1" xfId="4" applyNumberFormat="1" applyFont="1" applyFill="1" applyBorder="1" applyAlignment="1">
      <alignment vertical="center"/>
    </xf>
    <xf numFmtId="166" fontId="10" fillId="0" borderId="11" xfId="4" applyNumberFormat="1" applyFont="1" applyFill="1" applyBorder="1" applyAlignment="1">
      <alignment vertical="center"/>
    </xf>
    <xf numFmtId="3" fontId="10" fillId="0" borderId="11" xfId="4" applyNumberFormat="1" applyFont="1" applyFill="1" applyBorder="1" applyAlignment="1">
      <alignment vertical="center"/>
    </xf>
    <xf numFmtId="4" fontId="10" fillId="0" borderId="11" xfId="4" applyNumberFormat="1" applyFont="1" applyFill="1" applyBorder="1" applyAlignment="1">
      <alignment vertical="center"/>
    </xf>
    <xf numFmtId="167" fontId="16" fillId="0" borderId="1" xfId="0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0" fontId="16" fillId="0" borderId="0" xfId="1" applyNumberFormat="1" applyFont="1" applyFill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4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4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4" applyNumberFormat="1" applyFont="1" applyFill="1" applyBorder="1" applyAlignment="1">
      <alignment vertical="center"/>
    </xf>
    <xf numFmtId="3" fontId="15" fillId="0" borderId="0" xfId="4" applyNumberFormat="1" applyFont="1" applyFill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4" fontId="10" fillId="2" borderId="1" xfId="1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4" xfId="0" applyNumberFormat="1" applyFont="1" applyFill="1" applyBorder="1" applyAlignment="1">
      <alignment horizontal="center" vertical="center" textRotation="90" wrapText="1"/>
    </xf>
    <xf numFmtId="0" fontId="12" fillId="0" borderId="2" xfId="1" applyNumberFormat="1" applyFont="1" applyFill="1" applyBorder="1" applyAlignment="1">
      <alignment horizontal="center" vertical="center" textRotation="90" wrapText="1"/>
    </xf>
    <xf numFmtId="0" fontId="12" fillId="0" borderId="3" xfId="1" applyNumberFormat="1" applyFont="1" applyFill="1" applyBorder="1" applyAlignment="1">
      <alignment horizontal="center" vertical="center" textRotation="90" wrapText="1"/>
    </xf>
    <xf numFmtId="0" fontId="12" fillId="0" borderId="4" xfId="1" applyNumberFormat="1" applyFont="1" applyFill="1" applyBorder="1" applyAlignment="1">
      <alignment horizontal="center" vertical="center" textRotation="90" wrapText="1"/>
    </xf>
    <xf numFmtId="0" fontId="1" fillId="0" borderId="2" xfId="5" applyFont="1" applyFill="1" applyBorder="1" applyAlignment="1">
      <alignment horizontal="center" vertical="center" textRotation="90" wrapText="1"/>
    </xf>
    <xf numFmtId="0" fontId="1" fillId="0" borderId="3" xfId="5" applyFont="1" applyFill="1" applyBorder="1" applyAlignment="1">
      <alignment horizontal="center" vertical="center" textRotation="90" wrapText="1"/>
    </xf>
    <xf numFmtId="0" fontId="1" fillId="0" borderId="4" xfId="5" applyFont="1" applyFill="1" applyBorder="1" applyAlignment="1">
      <alignment horizontal="center" vertical="center" textRotation="90" wrapText="1"/>
    </xf>
    <xf numFmtId="0" fontId="12" fillId="0" borderId="11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1" xfId="3" applyNumberFormat="1" applyFont="1" applyFill="1" applyBorder="1" applyAlignment="1">
      <alignment horizontal="center" vertical="center" wrapText="1"/>
    </xf>
    <xf numFmtId="0" fontId="5" fillId="0" borderId="15" xfId="3" applyNumberFormat="1" applyFont="1" applyFill="1" applyBorder="1" applyAlignment="1">
      <alignment horizontal="center" vertical="center" wrapText="1"/>
    </xf>
    <xf numFmtId="0" fontId="5" fillId="0" borderId="12" xfId="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textRotation="90"/>
    </xf>
    <xf numFmtId="0" fontId="5" fillId="0" borderId="3" xfId="1" applyNumberFormat="1" applyFont="1" applyFill="1" applyBorder="1" applyAlignment="1">
      <alignment horizontal="center" vertical="center" textRotation="90"/>
    </xf>
    <xf numFmtId="0" fontId="5" fillId="0" borderId="4" xfId="1" applyNumberFormat="1" applyFont="1" applyFill="1" applyBorder="1" applyAlignment="1">
      <alignment horizontal="center" vertical="center" textRotation="90"/>
    </xf>
    <xf numFmtId="0" fontId="5" fillId="0" borderId="2" xfId="5" applyFont="1" applyFill="1" applyBorder="1" applyAlignment="1">
      <alignment horizontal="center" vertical="center" textRotation="90" wrapText="1"/>
    </xf>
    <xf numFmtId="0" fontId="5" fillId="0" borderId="3" xfId="5" applyFont="1" applyFill="1" applyBorder="1" applyAlignment="1">
      <alignment horizontal="center" vertical="center" textRotation="90" wrapText="1"/>
    </xf>
    <xf numFmtId="0" fontId="5" fillId="0" borderId="4" xfId="5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164" fontId="1" fillId="0" borderId="11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15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10" fillId="0" borderId="2" xfId="6" applyFont="1" applyFill="1" applyBorder="1" applyAlignment="1">
      <alignment horizontal="center" vertical="center" textRotation="90" wrapText="1"/>
    </xf>
    <xf numFmtId="0" fontId="10" fillId="0" borderId="3" xfId="6" applyFont="1" applyFill="1" applyBorder="1" applyAlignment="1">
      <alignment horizontal="center" vertical="center" textRotation="90" wrapText="1"/>
    </xf>
    <xf numFmtId="0" fontId="10" fillId="0" borderId="4" xfId="6" applyFont="1" applyFill="1" applyBorder="1" applyAlignment="1">
      <alignment horizontal="center" vertical="center" textRotation="90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1" xfId="3" applyNumberFormat="1" applyFont="1" applyFill="1" applyBorder="1" applyAlignment="1">
      <alignment horizontal="center" vertical="center"/>
    </xf>
    <xf numFmtId="0" fontId="1" fillId="0" borderId="12" xfId="3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_XGF98" xfId="5"/>
    <cellStyle name="Обычный_ДГТ-Юля" xfId="1"/>
    <cellStyle name="Обычный_хар ООО К-н 2001г" xfId="6"/>
    <cellStyle name="Обычный_Характеристика РЭУ-8" xfId="2"/>
    <cellStyle name="Финансовый" xfId="3" builtinId="3"/>
    <cellStyle name="Финансовый_ДГТ-Юля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45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272" sqref="G272"/>
    </sheetView>
  </sheetViews>
  <sheetFormatPr defaultColWidth="11.5" defaultRowHeight="20.25" customHeight="1" outlineLevelRow="1" outlineLevelCol="1"/>
  <cols>
    <col min="1" max="1" width="6.1640625" style="8" hidden="1" customWidth="1" outlineLevel="1"/>
    <col min="2" max="2" width="3.5" style="11" customWidth="1" collapsed="1"/>
    <col min="3" max="3" width="34.83203125" style="8" customWidth="1"/>
    <col min="4" max="4" width="6.5" style="8" customWidth="1"/>
    <col min="5" max="5" width="7" style="8" customWidth="1"/>
    <col min="6" max="6" width="8.33203125" style="8" customWidth="1"/>
    <col min="7" max="7" width="5.83203125" style="8" customWidth="1"/>
    <col min="8" max="8" width="5.33203125" style="11" customWidth="1"/>
    <col min="9" max="9" width="5.5" style="11" customWidth="1"/>
    <col min="10" max="10" width="9.5" style="8" customWidth="1"/>
    <col min="11" max="11" width="8.5" style="8" customWidth="1"/>
    <col min="12" max="13" width="11.5" style="8" customWidth="1"/>
    <col min="14" max="14" width="7" style="8" customWidth="1" collapsed="1"/>
    <col min="15" max="15" width="9" style="8" customWidth="1"/>
    <col min="16" max="16" width="7.33203125" style="8" customWidth="1"/>
    <col min="17" max="17" width="7" style="8" customWidth="1"/>
    <col min="18" max="19" width="11.5" style="18" customWidth="1"/>
    <col min="20" max="20" width="9.6640625" style="8" customWidth="1" outlineLevel="1"/>
    <col min="21" max="21" width="10.1640625" style="8" customWidth="1" outlineLevel="1"/>
    <col min="22" max="22" width="10.6640625" style="8" customWidth="1" outlineLevel="1"/>
    <col min="23" max="23" width="9.33203125" style="8" customWidth="1" outlineLevel="1"/>
    <col min="24" max="24" width="11.5" style="8" customWidth="1" outlineLevel="1"/>
    <col min="25" max="28" width="10.1640625" style="8" customWidth="1" outlineLevel="1"/>
    <col min="29" max="29" width="15" style="30" customWidth="1"/>
    <col min="30" max="30" width="12.83203125" style="18" customWidth="1"/>
    <col min="31" max="31" width="11.5" style="8" customWidth="1"/>
    <col min="32" max="32" width="10.1640625" style="8" customWidth="1"/>
    <col min="33" max="34" width="11.33203125" style="8" customWidth="1"/>
    <col min="35" max="35" width="12.6640625" style="8" customWidth="1"/>
    <col min="36" max="36" width="7" style="8" customWidth="1" outlineLevel="1"/>
    <col min="37" max="37" width="4.1640625" style="8" customWidth="1" outlineLevel="1"/>
    <col min="38" max="38" width="7" style="8" customWidth="1" outlineLevel="1" collapsed="1"/>
    <col min="39" max="39" width="7" style="8" customWidth="1" outlineLevel="1"/>
    <col min="40" max="40" width="10" style="8" customWidth="1" outlineLevel="1"/>
    <col min="41" max="42" width="7" style="8" customWidth="1" outlineLevel="1"/>
    <col min="43" max="43" width="4.83203125" style="8" customWidth="1" outlineLevel="1"/>
    <col min="44" max="44" width="7" style="8" customWidth="1" outlineLevel="1"/>
    <col min="45" max="45" width="10.6640625" style="11" customWidth="1" outlineLevel="1"/>
    <col min="46" max="46" width="10" style="8" customWidth="1" outlineLevel="1"/>
    <col min="47" max="47" width="7.33203125" style="8" customWidth="1" outlineLevel="1"/>
    <col min="48" max="48" width="8.6640625" style="8" customWidth="1" outlineLevel="1"/>
    <col min="49" max="49" width="10.33203125" style="8" customWidth="1" outlineLevel="1"/>
    <col min="50" max="58" width="7.1640625" style="8" customWidth="1" outlineLevel="1"/>
    <col min="59" max="59" width="9.33203125" style="8" customWidth="1" outlineLevel="1"/>
    <col min="60" max="60" width="11.5" style="8" customWidth="1" outlineLevel="1"/>
    <col min="61" max="61" width="8.5" style="8" customWidth="1" outlineLevel="1"/>
    <col min="62" max="62" width="5.33203125" style="8" customWidth="1" outlineLevel="1"/>
    <col min="63" max="64" width="11.5" style="8" customWidth="1" outlineLevel="1"/>
    <col min="65" max="65" width="5.6640625" style="8" customWidth="1" outlineLevel="1"/>
    <col min="66" max="67" width="11.5" style="8" customWidth="1" outlineLevel="1"/>
    <col min="68" max="68" width="6.5" style="8" customWidth="1" outlineLevel="1"/>
    <col min="69" max="70" width="11.5" style="8" customWidth="1" outlineLevel="1"/>
    <col min="71" max="72" width="7.5" style="8" customWidth="1" outlineLevel="1"/>
    <col min="73" max="73" width="9.5" style="8" customWidth="1" outlineLevel="1"/>
    <col min="74" max="74" width="9.33203125" style="8" customWidth="1" outlineLevel="1"/>
    <col min="75" max="75" width="7" style="8" customWidth="1" outlineLevel="1"/>
    <col min="76" max="76" width="9.33203125" style="8" customWidth="1" outlineLevel="1"/>
    <col min="77" max="82" width="14.1640625" style="39" customWidth="1" outlineLevel="1"/>
    <col min="83" max="83" width="13" style="8" customWidth="1" outlineLevel="1"/>
    <col min="84" max="84" width="11.5" customWidth="1" outlineLevel="1"/>
    <col min="85" max="85" width="12.6640625" style="8" customWidth="1" outlineLevel="1"/>
    <col min="86" max="86" width="23.5" style="45" customWidth="1"/>
    <col min="87" max="88" width="11.83203125" style="8" customWidth="1"/>
    <col min="89" max="112" width="11.5" style="8" customWidth="1"/>
    <col min="113" max="113" width="11.5" style="49" customWidth="1"/>
    <col min="114" max="114" width="11.5" style="8" customWidth="1"/>
    <col min="115" max="16384" width="11.5" style="8"/>
  </cols>
  <sheetData>
    <row r="1" spans="1:115" s="1" customFormat="1" ht="15.75">
      <c r="B1" s="2"/>
      <c r="C1" s="36" t="s">
        <v>141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4"/>
      <c r="Y1" s="4"/>
      <c r="Z1" s="4"/>
      <c r="AA1" s="4"/>
      <c r="AB1" s="4"/>
      <c r="AC1" s="4"/>
      <c r="AD1" s="2"/>
      <c r="AE1" s="2"/>
      <c r="AF1" s="3"/>
      <c r="AG1" s="3"/>
      <c r="AH1" s="3"/>
      <c r="AI1" s="4"/>
      <c r="AJ1" s="4"/>
      <c r="AK1" s="3"/>
      <c r="AL1" s="3"/>
      <c r="AM1" s="3"/>
      <c r="AN1" s="3"/>
      <c r="AO1" s="3"/>
      <c r="AT1" s="5"/>
      <c r="CH1" s="62"/>
      <c r="DI1" s="47"/>
    </row>
    <row r="2" spans="1:115" ht="54" customHeight="1">
      <c r="A2" s="183" t="s">
        <v>65</v>
      </c>
      <c r="B2" s="191" t="s">
        <v>0</v>
      </c>
      <c r="C2" s="190" t="s">
        <v>4</v>
      </c>
      <c r="D2" s="189" t="s">
        <v>22</v>
      </c>
      <c r="E2" s="189" t="s">
        <v>23</v>
      </c>
      <c r="F2" s="189" t="s">
        <v>24</v>
      </c>
      <c r="G2" s="189" t="s">
        <v>25</v>
      </c>
      <c r="H2" s="193" t="s">
        <v>26</v>
      </c>
      <c r="I2" s="193" t="s">
        <v>27</v>
      </c>
      <c r="J2" s="189" t="s">
        <v>28</v>
      </c>
      <c r="K2" s="189" t="s">
        <v>29</v>
      </c>
      <c r="L2" s="190" t="s">
        <v>2</v>
      </c>
      <c r="M2" s="190"/>
      <c r="N2" s="190" t="s">
        <v>3</v>
      </c>
      <c r="O2" s="190"/>
      <c r="P2" s="190"/>
      <c r="Q2" s="190"/>
      <c r="R2" s="194" t="s">
        <v>66</v>
      </c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178" t="s">
        <v>69</v>
      </c>
      <c r="AD2" s="179"/>
      <c r="AE2" s="179"/>
      <c r="AF2" s="179"/>
      <c r="AG2" s="179"/>
      <c r="AH2" s="180"/>
      <c r="AI2" s="190" t="s">
        <v>61</v>
      </c>
      <c r="AJ2" s="186" t="s">
        <v>38</v>
      </c>
      <c r="AK2" s="186" t="s">
        <v>39</v>
      </c>
      <c r="AL2" s="186" t="s">
        <v>40</v>
      </c>
      <c r="AM2" s="186" t="s">
        <v>41</v>
      </c>
      <c r="AN2" s="186" t="s">
        <v>42</v>
      </c>
      <c r="AO2" s="186" t="s">
        <v>43</v>
      </c>
      <c r="AP2" s="151" t="s">
        <v>44</v>
      </c>
      <c r="AQ2" s="151" t="s">
        <v>45</v>
      </c>
      <c r="AR2" s="151" t="s">
        <v>46</v>
      </c>
      <c r="AS2" s="151" t="s">
        <v>47</v>
      </c>
      <c r="AT2" s="151" t="s">
        <v>48</v>
      </c>
      <c r="AU2" s="144" t="s">
        <v>70</v>
      </c>
      <c r="AV2" s="144"/>
      <c r="AW2" s="144"/>
      <c r="AX2" s="151" t="s">
        <v>49</v>
      </c>
      <c r="AY2" s="151" t="s">
        <v>50</v>
      </c>
      <c r="AZ2" s="151" t="s">
        <v>51</v>
      </c>
      <c r="BA2" s="151" t="s">
        <v>52</v>
      </c>
      <c r="BB2" s="151" t="s">
        <v>53</v>
      </c>
      <c r="BC2" s="151" t="s">
        <v>54</v>
      </c>
      <c r="BD2" s="151" t="s">
        <v>55</v>
      </c>
      <c r="BE2" s="151" t="s">
        <v>56</v>
      </c>
      <c r="BF2" s="151" t="s">
        <v>57</v>
      </c>
      <c r="BG2" s="145" t="s">
        <v>58</v>
      </c>
      <c r="BH2" s="154"/>
      <c r="BI2" s="146"/>
      <c r="BJ2" s="197" t="s">
        <v>12</v>
      </c>
      <c r="BK2" s="197"/>
      <c r="BL2" s="197"/>
      <c r="BM2" s="197" t="s">
        <v>14</v>
      </c>
      <c r="BN2" s="197"/>
      <c r="BO2" s="197"/>
      <c r="BP2" s="197" t="s">
        <v>74</v>
      </c>
      <c r="BQ2" s="197"/>
      <c r="BR2" s="197"/>
      <c r="BS2" s="181" t="s">
        <v>15</v>
      </c>
      <c r="BT2" s="181"/>
      <c r="BU2" s="162" t="s">
        <v>16</v>
      </c>
      <c r="BV2" s="162" t="s">
        <v>17</v>
      </c>
      <c r="BW2" s="162" t="s">
        <v>18</v>
      </c>
      <c r="BX2" s="203" t="s">
        <v>21</v>
      </c>
      <c r="BY2" s="171" t="s">
        <v>105</v>
      </c>
      <c r="BZ2" s="172"/>
      <c r="CA2" s="172"/>
      <c r="CB2" s="172"/>
      <c r="CC2" s="172"/>
      <c r="CD2" s="172"/>
      <c r="CE2" s="172"/>
      <c r="CF2" s="172"/>
      <c r="CG2" s="172"/>
      <c r="CH2" s="173"/>
      <c r="CI2" s="165" t="s">
        <v>89</v>
      </c>
      <c r="CJ2" s="168" t="s">
        <v>62</v>
      </c>
      <c r="CK2" s="144" t="s">
        <v>85</v>
      </c>
      <c r="CL2" s="144"/>
      <c r="CM2" s="145" t="s">
        <v>86</v>
      </c>
      <c r="CN2" s="146"/>
      <c r="CO2" s="145" t="s">
        <v>36</v>
      </c>
      <c r="CP2" s="146"/>
      <c r="CQ2" s="199" t="s">
        <v>104</v>
      </c>
      <c r="CR2" s="190" t="s">
        <v>94</v>
      </c>
      <c r="CS2" s="190"/>
      <c r="CT2" s="190"/>
      <c r="CU2" s="190"/>
      <c r="CV2" s="190" t="s">
        <v>95</v>
      </c>
      <c r="CW2" s="190"/>
      <c r="CX2" s="190"/>
      <c r="CY2" s="190"/>
      <c r="CZ2" s="189" t="s">
        <v>96</v>
      </c>
      <c r="DA2" s="190" t="s">
        <v>97</v>
      </c>
      <c r="DB2" s="190"/>
      <c r="DC2" s="190"/>
      <c r="DD2" s="190"/>
      <c r="DE2" s="190"/>
      <c r="DF2" s="190"/>
      <c r="DG2" s="206" t="s">
        <v>106</v>
      </c>
      <c r="DH2" s="206"/>
      <c r="DI2" s="206"/>
    </row>
    <row r="3" spans="1:115" ht="26.25" customHeight="1">
      <c r="A3" s="184"/>
      <c r="B3" s="191"/>
      <c r="C3" s="190"/>
      <c r="D3" s="189"/>
      <c r="E3" s="189"/>
      <c r="F3" s="189"/>
      <c r="G3" s="189"/>
      <c r="H3" s="193"/>
      <c r="I3" s="193"/>
      <c r="J3" s="189"/>
      <c r="K3" s="189"/>
      <c r="L3" s="190" t="s">
        <v>30</v>
      </c>
      <c r="M3" s="190" t="s">
        <v>31</v>
      </c>
      <c r="N3" s="189" t="s">
        <v>32</v>
      </c>
      <c r="O3" s="189" t="s">
        <v>33</v>
      </c>
      <c r="P3" s="189" t="s">
        <v>109</v>
      </c>
      <c r="Q3" s="203" t="s">
        <v>34</v>
      </c>
      <c r="R3" s="207" t="s">
        <v>36</v>
      </c>
      <c r="S3" s="208"/>
      <c r="T3" s="144" t="s">
        <v>67</v>
      </c>
      <c r="U3" s="144"/>
      <c r="V3" s="144"/>
      <c r="W3" s="144" t="s">
        <v>68</v>
      </c>
      <c r="X3" s="144"/>
      <c r="Y3" s="144"/>
      <c r="Z3" s="144" t="s">
        <v>93</v>
      </c>
      <c r="AA3" s="144"/>
      <c r="AB3" s="144"/>
      <c r="AC3" s="144" t="s">
        <v>110</v>
      </c>
      <c r="AD3" s="182" t="s">
        <v>68</v>
      </c>
      <c r="AE3" s="182"/>
      <c r="AF3" s="182"/>
      <c r="AG3" s="181" t="s">
        <v>67</v>
      </c>
      <c r="AH3" s="181" t="s">
        <v>93</v>
      </c>
      <c r="AI3" s="190"/>
      <c r="AJ3" s="187"/>
      <c r="AK3" s="187"/>
      <c r="AL3" s="187"/>
      <c r="AM3" s="187"/>
      <c r="AN3" s="187"/>
      <c r="AO3" s="187"/>
      <c r="AP3" s="152"/>
      <c r="AQ3" s="152"/>
      <c r="AR3" s="152"/>
      <c r="AS3" s="152"/>
      <c r="AT3" s="152"/>
      <c r="AU3" s="157" t="s">
        <v>1</v>
      </c>
      <c r="AV3" s="160" t="s">
        <v>59</v>
      </c>
      <c r="AW3" s="161"/>
      <c r="AX3" s="152"/>
      <c r="AY3" s="152"/>
      <c r="AZ3" s="152"/>
      <c r="BA3" s="152"/>
      <c r="BB3" s="152"/>
      <c r="BC3" s="152"/>
      <c r="BD3" s="152"/>
      <c r="BE3" s="152"/>
      <c r="BF3" s="152"/>
      <c r="BG3" s="147"/>
      <c r="BH3" s="155"/>
      <c r="BI3" s="148"/>
      <c r="BJ3" s="162" t="s">
        <v>13</v>
      </c>
      <c r="BK3" s="181" t="s">
        <v>63</v>
      </c>
      <c r="BL3" s="181" t="s">
        <v>64</v>
      </c>
      <c r="BM3" s="162" t="s">
        <v>13</v>
      </c>
      <c r="BN3" s="181" t="s">
        <v>63</v>
      </c>
      <c r="BO3" s="181" t="s">
        <v>64</v>
      </c>
      <c r="BP3" s="198" t="s">
        <v>13</v>
      </c>
      <c r="BQ3" s="181" t="s">
        <v>63</v>
      </c>
      <c r="BR3" s="181" t="s">
        <v>64</v>
      </c>
      <c r="BS3" s="181"/>
      <c r="BT3" s="181"/>
      <c r="BU3" s="163"/>
      <c r="BV3" s="163"/>
      <c r="BW3" s="163"/>
      <c r="BX3" s="203"/>
      <c r="BY3" s="174" t="s">
        <v>75</v>
      </c>
      <c r="BZ3" s="174" t="s">
        <v>76</v>
      </c>
      <c r="CA3" s="174" t="s">
        <v>77</v>
      </c>
      <c r="CB3" s="174" t="s">
        <v>78</v>
      </c>
      <c r="CC3" s="174" t="s">
        <v>79</v>
      </c>
      <c r="CD3" s="174" t="s">
        <v>80</v>
      </c>
      <c r="CE3" s="174" t="s">
        <v>81</v>
      </c>
      <c r="CF3" s="174" t="s">
        <v>82</v>
      </c>
      <c r="CG3" s="174" t="s">
        <v>83</v>
      </c>
      <c r="CH3" s="202" t="s">
        <v>84</v>
      </c>
      <c r="CI3" s="166"/>
      <c r="CJ3" s="169"/>
      <c r="CK3" s="144"/>
      <c r="CL3" s="144"/>
      <c r="CM3" s="147"/>
      <c r="CN3" s="148"/>
      <c r="CO3" s="147"/>
      <c r="CP3" s="148"/>
      <c r="CQ3" s="200"/>
      <c r="CR3" s="190"/>
      <c r="CS3" s="190"/>
      <c r="CT3" s="190"/>
      <c r="CU3" s="190"/>
      <c r="CV3" s="190"/>
      <c r="CW3" s="190"/>
      <c r="CX3" s="190"/>
      <c r="CY3" s="190"/>
      <c r="CZ3" s="189"/>
      <c r="DA3" s="190" t="s">
        <v>98</v>
      </c>
      <c r="DB3" s="190"/>
      <c r="DC3" s="190"/>
      <c r="DD3" s="190" t="s">
        <v>99</v>
      </c>
      <c r="DE3" s="190"/>
      <c r="DF3" s="190"/>
      <c r="DG3" s="206"/>
      <c r="DH3" s="206"/>
      <c r="DI3" s="206"/>
    </row>
    <row r="4" spans="1:115" ht="12.75" customHeight="1">
      <c r="A4" s="184"/>
      <c r="B4" s="191"/>
      <c r="C4" s="190"/>
      <c r="D4" s="189"/>
      <c r="E4" s="189"/>
      <c r="F4" s="189"/>
      <c r="G4" s="189"/>
      <c r="H4" s="193"/>
      <c r="I4" s="193"/>
      <c r="J4" s="189"/>
      <c r="K4" s="189"/>
      <c r="L4" s="190"/>
      <c r="M4" s="190"/>
      <c r="N4" s="189"/>
      <c r="O4" s="189"/>
      <c r="P4" s="189"/>
      <c r="Q4" s="203"/>
      <c r="R4" s="177" t="s">
        <v>37</v>
      </c>
      <c r="S4" s="177"/>
      <c r="T4" s="175" t="s">
        <v>32</v>
      </c>
      <c r="U4" s="177" t="s">
        <v>37</v>
      </c>
      <c r="V4" s="177"/>
      <c r="W4" s="175" t="s">
        <v>32</v>
      </c>
      <c r="X4" s="177" t="s">
        <v>37</v>
      </c>
      <c r="Y4" s="177"/>
      <c r="Z4" s="175" t="s">
        <v>32</v>
      </c>
      <c r="AA4" s="177" t="s">
        <v>37</v>
      </c>
      <c r="AB4" s="177"/>
      <c r="AC4" s="144"/>
      <c r="AD4" s="192" t="s">
        <v>36</v>
      </c>
      <c r="AE4" s="192" t="s">
        <v>90</v>
      </c>
      <c r="AF4" s="192"/>
      <c r="AG4" s="181"/>
      <c r="AH4" s="181"/>
      <c r="AI4" s="190"/>
      <c r="AJ4" s="187"/>
      <c r="AK4" s="187"/>
      <c r="AL4" s="187"/>
      <c r="AM4" s="187"/>
      <c r="AN4" s="187"/>
      <c r="AO4" s="187"/>
      <c r="AP4" s="152"/>
      <c r="AQ4" s="152"/>
      <c r="AR4" s="152"/>
      <c r="AS4" s="152"/>
      <c r="AT4" s="152"/>
      <c r="AU4" s="158"/>
      <c r="AV4" s="157" t="s">
        <v>8</v>
      </c>
      <c r="AW4" s="157" t="s">
        <v>9</v>
      </c>
      <c r="AX4" s="152"/>
      <c r="AY4" s="152"/>
      <c r="AZ4" s="152"/>
      <c r="BA4" s="152"/>
      <c r="BB4" s="152"/>
      <c r="BC4" s="152"/>
      <c r="BD4" s="152"/>
      <c r="BE4" s="152"/>
      <c r="BF4" s="152"/>
      <c r="BG4" s="149"/>
      <c r="BH4" s="156"/>
      <c r="BI4" s="150"/>
      <c r="BJ4" s="163"/>
      <c r="BK4" s="181"/>
      <c r="BL4" s="181"/>
      <c r="BM4" s="163"/>
      <c r="BN4" s="181"/>
      <c r="BO4" s="181"/>
      <c r="BP4" s="198"/>
      <c r="BQ4" s="181"/>
      <c r="BR4" s="181"/>
      <c r="BS4" s="204" t="s">
        <v>19</v>
      </c>
      <c r="BT4" s="204" t="s">
        <v>20</v>
      </c>
      <c r="BU4" s="163"/>
      <c r="BV4" s="163"/>
      <c r="BW4" s="163"/>
      <c r="BX4" s="203"/>
      <c r="BY4" s="174"/>
      <c r="BZ4" s="174"/>
      <c r="CA4" s="174"/>
      <c r="CB4" s="174"/>
      <c r="CC4" s="174"/>
      <c r="CD4" s="174"/>
      <c r="CE4" s="174"/>
      <c r="CF4" s="174"/>
      <c r="CG4" s="174"/>
      <c r="CH4" s="202"/>
      <c r="CI4" s="166"/>
      <c r="CJ4" s="169"/>
      <c r="CK4" s="144"/>
      <c r="CL4" s="144"/>
      <c r="CM4" s="149"/>
      <c r="CN4" s="150"/>
      <c r="CO4" s="149"/>
      <c r="CP4" s="150"/>
      <c r="CQ4" s="200"/>
      <c r="CR4" s="189" t="s">
        <v>100</v>
      </c>
      <c r="CS4" s="189" t="s">
        <v>101</v>
      </c>
      <c r="CT4" s="189" t="s">
        <v>102</v>
      </c>
      <c r="CU4" s="189" t="s">
        <v>103</v>
      </c>
      <c r="CV4" s="189" t="s">
        <v>100</v>
      </c>
      <c r="CW4" s="189" t="s">
        <v>101</v>
      </c>
      <c r="CX4" s="189" t="s">
        <v>102</v>
      </c>
      <c r="CY4" s="189" t="s">
        <v>103</v>
      </c>
      <c r="CZ4" s="189"/>
      <c r="DA4" s="189" t="s">
        <v>100</v>
      </c>
      <c r="DB4" s="189" t="s">
        <v>102</v>
      </c>
      <c r="DC4" s="189" t="s">
        <v>103</v>
      </c>
      <c r="DD4" s="189" t="s">
        <v>100</v>
      </c>
      <c r="DE4" s="189" t="s">
        <v>102</v>
      </c>
      <c r="DF4" s="189" t="s">
        <v>103</v>
      </c>
      <c r="DG4" s="206"/>
      <c r="DH4" s="206"/>
      <c r="DI4" s="206"/>
    </row>
    <row r="5" spans="1:115" ht="52.5" customHeight="1">
      <c r="A5" s="185"/>
      <c r="B5" s="191"/>
      <c r="C5" s="190"/>
      <c r="D5" s="189"/>
      <c r="E5" s="189"/>
      <c r="F5" s="189"/>
      <c r="G5" s="189"/>
      <c r="H5" s="193"/>
      <c r="I5" s="193"/>
      <c r="J5" s="189"/>
      <c r="K5" s="189"/>
      <c r="L5" s="190"/>
      <c r="M5" s="190"/>
      <c r="N5" s="189"/>
      <c r="O5" s="189"/>
      <c r="P5" s="189"/>
      <c r="Q5" s="203"/>
      <c r="R5" s="137" t="s">
        <v>35</v>
      </c>
      <c r="S5" s="137" t="s">
        <v>5</v>
      </c>
      <c r="T5" s="176"/>
      <c r="U5" s="88" t="s">
        <v>35</v>
      </c>
      <c r="V5" s="88" t="s">
        <v>5</v>
      </c>
      <c r="W5" s="176"/>
      <c r="X5" s="88" t="s">
        <v>35</v>
      </c>
      <c r="Y5" s="88" t="s">
        <v>5</v>
      </c>
      <c r="Z5" s="176"/>
      <c r="AA5" s="88" t="s">
        <v>35</v>
      </c>
      <c r="AB5" s="88" t="s">
        <v>5</v>
      </c>
      <c r="AC5" s="144"/>
      <c r="AD5" s="192"/>
      <c r="AE5" s="90" t="s">
        <v>91</v>
      </c>
      <c r="AF5" s="89" t="s">
        <v>92</v>
      </c>
      <c r="AG5" s="181"/>
      <c r="AH5" s="181"/>
      <c r="AI5" s="190"/>
      <c r="AJ5" s="188"/>
      <c r="AK5" s="188"/>
      <c r="AL5" s="188"/>
      <c r="AM5" s="188"/>
      <c r="AN5" s="188"/>
      <c r="AO5" s="188"/>
      <c r="AP5" s="153"/>
      <c r="AQ5" s="153"/>
      <c r="AR5" s="153"/>
      <c r="AS5" s="153"/>
      <c r="AT5" s="153"/>
      <c r="AU5" s="159"/>
      <c r="AV5" s="159"/>
      <c r="AW5" s="159"/>
      <c r="AX5" s="153"/>
      <c r="AY5" s="153"/>
      <c r="AZ5" s="153"/>
      <c r="BA5" s="153"/>
      <c r="BB5" s="153"/>
      <c r="BC5" s="153"/>
      <c r="BD5" s="153"/>
      <c r="BE5" s="153"/>
      <c r="BF5" s="153"/>
      <c r="BG5" s="41" t="s">
        <v>60</v>
      </c>
      <c r="BH5" s="41" t="s">
        <v>6</v>
      </c>
      <c r="BI5" s="42" t="s">
        <v>7</v>
      </c>
      <c r="BJ5" s="164"/>
      <c r="BK5" s="181"/>
      <c r="BL5" s="181"/>
      <c r="BM5" s="164"/>
      <c r="BN5" s="181"/>
      <c r="BO5" s="181"/>
      <c r="BP5" s="198"/>
      <c r="BQ5" s="181"/>
      <c r="BR5" s="181"/>
      <c r="BS5" s="205"/>
      <c r="BT5" s="205"/>
      <c r="BU5" s="164"/>
      <c r="BV5" s="164"/>
      <c r="BW5" s="164"/>
      <c r="BX5" s="203"/>
      <c r="BY5" s="174"/>
      <c r="BZ5" s="174"/>
      <c r="CA5" s="174"/>
      <c r="CB5" s="174"/>
      <c r="CC5" s="174"/>
      <c r="CD5" s="174"/>
      <c r="CE5" s="174"/>
      <c r="CF5" s="174"/>
      <c r="CG5" s="174"/>
      <c r="CH5" s="202"/>
      <c r="CI5" s="167"/>
      <c r="CJ5" s="170"/>
      <c r="CK5" s="87" t="s">
        <v>87</v>
      </c>
      <c r="CL5" s="87" t="s">
        <v>88</v>
      </c>
      <c r="CM5" s="87" t="s">
        <v>87</v>
      </c>
      <c r="CN5" s="87" t="s">
        <v>88</v>
      </c>
      <c r="CO5" s="87" t="s">
        <v>87</v>
      </c>
      <c r="CP5" s="87" t="s">
        <v>88</v>
      </c>
      <c r="CQ5" s="201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38" t="s">
        <v>87</v>
      </c>
      <c r="DH5" s="138" t="s">
        <v>107</v>
      </c>
      <c r="DI5" s="139" t="s">
        <v>108</v>
      </c>
    </row>
    <row r="6" spans="1:115" ht="12.75">
      <c r="A6" s="100"/>
      <c r="B6" s="100"/>
      <c r="C6" s="100">
        <v>1</v>
      </c>
      <c r="D6" s="100">
        <v>2</v>
      </c>
      <c r="E6" s="100">
        <v>3</v>
      </c>
      <c r="F6" s="100">
        <v>4</v>
      </c>
      <c r="G6" s="100">
        <v>5</v>
      </c>
      <c r="H6" s="100">
        <v>6</v>
      </c>
      <c r="I6" s="100">
        <v>7</v>
      </c>
      <c r="J6" s="100">
        <v>8</v>
      </c>
      <c r="K6" s="100">
        <v>9</v>
      </c>
      <c r="L6" s="100">
        <v>10</v>
      </c>
      <c r="M6" s="100">
        <v>11</v>
      </c>
      <c r="N6" s="100">
        <v>12</v>
      </c>
      <c r="O6" s="100">
        <v>13</v>
      </c>
      <c r="P6" s="100">
        <v>14</v>
      </c>
      <c r="Q6" s="100">
        <v>15</v>
      </c>
      <c r="R6" s="100">
        <v>16</v>
      </c>
      <c r="S6" s="100">
        <v>17</v>
      </c>
      <c r="T6" s="100">
        <v>18</v>
      </c>
      <c r="U6" s="100">
        <v>19</v>
      </c>
      <c r="V6" s="100">
        <v>20</v>
      </c>
      <c r="W6" s="100">
        <v>21</v>
      </c>
      <c r="X6" s="100">
        <v>22</v>
      </c>
      <c r="Y6" s="100">
        <v>23</v>
      </c>
      <c r="Z6" s="100">
        <v>24</v>
      </c>
      <c r="AA6" s="100">
        <v>25</v>
      </c>
      <c r="AB6" s="100">
        <v>26</v>
      </c>
      <c r="AC6" s="100">
        <v>27</v>
      </c>
      <c r="AD6" s="100">
        <v>28</v>
      </c>
      <c r="AE6" s="100">
        <v>29</v>
      </c>
      <c r="AF6" s="100">
        <v>30</v>
      </c>
      <c r="AG6" s="100">
        <v>31</v>
      </c>
      <c r="AH6" s="100">
        <v>32</v>
      </c>
      <c r="AI6" s="100">
        <v>33</v>
      </c>
      <c r="AJ6" s="100">
        <v>34</v>
      </c>
      <c r="AK6" s="100">
        <v>35</v>
      </c>
      <c r="AL6" s="100">
        <v>36</v>
      </c>
      <c r="AM6" s="100">
        <v>37</v>
      </c>
      <c r="AN6" s="100">
        <v>38</v>
      </c>
      <c r="AO6" s="100">
        <v>39</v>
      </c>
      <c r="AP6" s="100">
        <v>40</v>
      </c>
      <c r="AQ6" s="100">
        <v>41</v>
      </c>
      <c r="AR6" s="100">
        <v>42</v>
      </c>
      <c r="AS6" s="100">
        <v>43</v>
      </c>
      <c r="AT6" s="100">
        <v>44</v>
      </c>
      <c r="AU6" s="100">
        <v>45</v>
      </c>
      <c r="AV6" s="100">
        <v>46</v>
      </c>
      <c r="AW6" s="100">
        <v>47</v>
      </c>
      <c r="AX6" s="100">
        <v>48</v>
      </c>
      <c r="AY6" s="100">
        <v>49</v>
      </c>
      <c r="AZ6" s="100">
        <v>50</v>
      </c>
      <c r="BA6" s="100">
        <v>51</v>
      </c>
      <c r="BB6" s="100">
        <v>52</v>
      </c>
      <c r="BC6" s="100">
        <v>53</v>
      </c>
      <c r="BD6" s="100">
        <v>54</v>
      </c>
      <c r="BE6" s="100">
        <v>55</v>
      </c>
      <c r="BF6" s="100">
        <v>56</v>
      </c>
      <c r="BG6" s="100">
        <v>57</v>
      </c>
      <c r="BH6" s="100">
        <v>58</v>
      </c>
      <c r="BI6" s="100">
        <v>59</v>
      </c>
      <c r="BJ6" s="100">
        <v>60</v>
      </c>
      <c r="BK6" s="100">
        <v>61</v>
      </c>
      <c r="BL6" s="100">
        <v>62</v>
      </c>
      <c r="BM6" s="100">
        <v>63</v>
      </c>
      <c r="BN6" s="100">
        <v>64</v>
      </c>
      <c r="BO6" s="100">
        <v>65</v>
      </c>
      <c r="BP6" s="100">
        <v>66</v>
      </c>
      <c r="BQ6" s="100">
        <v>67</v>
      </c>
      <c r="BR6" s="100">
        <v>68</v>
      </c>
      <c r="BS6" s="100">
        <v>69</v>
      </c>
      <c r="BT6" s="100">
        <v>70</v>
      </c>
      <c r="BU6" s="100">
        <v>71</v>
      </c>
      <c r="BV6" s="100">
        <v>72</v>
      </c>
      <c r="BW6" s="100">
        <v>73</v>
      </c>
      <c r="BX6" s="100">
        <v>74</v>
      </c>
      <c r="BY6" s="100">
        <v>75</v>
      </c>
      <c r="BZ6" s="100">
        <v>76</v>
      </c>
      <c r="CA6" s="100">
        <v>77</v>
      </c>
      <c r="CB6" s="100">
        <v>78</v>
      </c>
      <c r="CC6" s="100">
        <v>79</v>
      </c>
      <c r="CD6" s="100">
        <v>80</v>
      </c>
      <c r="CE6" s="100">
        <v>81</v>
      </c>
      <c r="CF6" s="100">
        <v>82</v>
      </c>
      <c r="CG6" s="100">
        <v>83</v>
      </c>
      <c r="CH6" s="100">
        <v>84</v>
      </c>
      <c r="CI6" s="100">
        <v>85</v>
      </c>
      <c r="CJ6" s="100">
        <v>86</v>
      </c>
      <c r="CK6" s="100">
        <v>87</v>
      </c>
      <c r="CL6" s="100">
        <v>88</v>
      </c>
      <c r="CM6" s="100">
        <v>89</v>
      </c>
      <c r="CN6" s="100">
        <v>90</v>
      </c>
      <c r="CO6" s="100">
        <v>91</v>
      </c>
      <c r="CP6" s="100">
        <v>92</v>
      </c>
      <c r="CQ6" s="100">
        <v>93</v>
      </c>
      <c r="CR6" s="101">
        <v>94</v>
      </c>
      <c r="CS6" s="101">
        <v>95</v>
      </c>
      <c r="CT6" s="101">
        <v>96</v>
      </c>
      <c r="CU6" s="101">
        <v>97</v>
      </c>
      <c r="CV6" s="101">
        <v>98</v>
      </c>
      <c r="CW6" s="101">
        <v>99</v>
      </c>
      <c r="CX6" s="101">
        <v>100</v>
      </c>
      <c r="CY6" s="101">
        <v>101</v>
      </c>
      <c r="CZ6" s="101">
        <v>102</v>
      </c>
      <c r="DA6" s="101">
        <v>103</v>
      </c>
      <c r="DB6" s="101">
        <v>104</v>
      </c>
      <c r="DC6" s="101">
        <v>105</v>
      </c>
      <c r="DD6" s="101">
        <v>106</v>
      </c>
      <c r="DE6" s="101">
        <v>107</v>
      </c>
      <c r="DF6" s="101">
        <v>108</v>
      </c>
      <c r="DG6" s="99"/>
      <c r="DH6" s="99"/>
      <c r="DI6" s="48"/>
    </row>
    <row r="7" spans="1:115" ht="12.75">
      <c r="A7" s="7" t="s">
        <v>11</v>
      </c>
      <c r="B7" s="35">
        <v>1</v>
      </c>
      <c r="C7" s="7" t="s">
        <v>126</v>
      </c>
      <c r="D7" s="102">
        <v>1961</v>
      </c>
      <c r="E7" s="6" t="s">
        <v>72</v>
      </c>
      <c r="F7" s="7" t="s">
        <v>71</v>
      </c>
      <c r="G7" s="103">
        <v>1</v>
      </c>
      <c r="H7" s="104">
        <v>5</v>
      </c>
      <c r="I7" s="6" t="s">
        <v>73</v>
      </c>
      <c r="J7" s="103">
        <v>9845</v>
      </c>
      <c r="K7" s="103">
        <v>695</v>
      </c>
      <c r="L7" s="103">
        <v>851</v>
      </c>
      <c r="M7" s="103"/>
      <c r="N7" s="103">
        <f t="shared" ref="N7" si="0">O7</f>
        <v>124</v>
      </c>
      <c r="O7" s="103">
        <f>119+5</f>
        <v>124</v>
      </c>
      <c r="P7" s="103">
        <v>43</v>
      </c>
      <c r="Q7" s="103">
        <v>30</v>
      </c>
      <c r="R7" s="105">
        <f>1351.35+72.04</f>
        <v>1423.3899999999999</v>
      </c>
      <c r="S7" s="106">
        <f>1141.4+67.71</f>
        <v>1209.1100000000001</v>
      </c>
      <c r="T7" s="103">
        <v>1</v>
      </c>
      <c r="U7" s="93">
        <v>9.6</v>
      </c>
      <c r="V7" s="93">
        <v>7.68</v>
      </c>
      <c r="W7" s="103">
        <f>N7-T7-Z7</f>
        <v>123</v>
      </c>
      <c r="X7" s="107">
        <f t="shared" ref="X7:X14" si="1">R7-U7-AA7</f>
        <v>1413.79</v>
      </c>
      <c r="Y7" s="106">
        <f>1141.4+67.71</f>
        <v>1209.1100000000001</v>
      </c>
      <c r="Z7" s="108"/>
      <c r="AA7" s="108"/>
      <c r="AB7" s="108"/>
      <c r="AC7" s="107">
        <f>AD7+AG7+AG7</f>
        <v>536.39</v>
      </c>
      <c r="AD7" s="109">
        <f t="shared" ref="AD7:AD14" si="2">AE7+AF7</f>
        <v>536.39</v>
      </c>
      <c r="AE7" s="107"/>
      <c r="AF7" s="107">
        <f>173.23+435.2-72.04</f>
        <v>536.39</v>
      </c>
      <c r="AG7" s="108"/>
      <c r="AH7" s="108"/>
      <c r="AI7" s="86">
        <f t="shared" ref="AI7:AI14" si="3">R7+AC7</f>
        <v>1959.7799999999997</v>
      </c>
      <c r="AJ7" s="103"/>
      <c r="AK7" s="103"/>
      <c r="AL7" s="103">
        <v>3</v>
      </c>
      <c r="AM7" s="103">
        <v>1</v>
      </c>
      <c r="AN7" s="103"/>
      <c r="AO7" s="103">
        <v>1</v>
      </c>
      <c r="AP7" s="103">
        <v>1892</v>
      </c>
      <c r="AQ7" s="103"/>
      <c r="AR7" s="103">
        <v>201</v>
      </c>
      <c r="AS7" s="110">
        <v>298</v>
      </c>
      <c r="AT7" s="103">
        <v>489</v>
      </c>
      <c r="AU7" s="103">
        <v>1678</v>
      </c>
      <c r="AV7" s="103"/>
      <c r="AW7" s="103">
        <v>1678</v>
      </c>
      <c r="AX7" s="103"/>
      <c r="AY7" s="103">
        <v>137</v>
      </c>
      <c r="AZ7" s="103">
        <v>695</v>
      </c>
      <c r="BA7" s="103">
        <v>695</v>
      </c>
      <c r="BB7" s="103">
        <v>13</v>
      </c>
      <c r="BC7" s="103">
        <v>56</v>
      </c>
      <c r="BD7" s="103">
        <v>174</v>
      </c>
      <c r="BE7" s="103">
        <v>368</v>
      </c>
      <c r="BF7" s="103"/>
      <c r="BG7" s="103">
        <v>3932</v>
      </c>
      <c r="BH7" s="103">
        <v>101</v>
      </c>
      <c r="BI7" s="103"/>
      <c r="BJ7" s="103">
        <f>G7</f>
        <v>1</v>
      </c>
      <c r="BK7" s="103">
        <f>R7</f>
        <v>1423.3899999999999</v>
      </c>
      <c r="BL7" s="103">
        <f>S7</f>
        <v>1209.1100000000001</v>
      </c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>
        <f>AP7</f>
        <v>1892</v>
      </c>
      <c r="BY7" s="107">
        <v>173.44</v>
      </c>
      <c r="BZ7" s="107">
        <v>323.37</v>
      </c>
      <c r="CA7" s="107"/>
      <c r="CB7" s="107"/>
      <c r="CC7" s="107"/>
      <c r="CD7" s="107"/>
      <c r="CE7" s="107"/>
      <c r="CF7" s="107"/>
      <c r="CG7" s="107"/>
      <c r="CH7" s="111">
        <v>524.83000000000004</v>
      </c>
      <c r="CI7" s="112">
        <v>2253</v>
      </c>
      <c r="CJ7" s="112">
        <f t="shared" ref="CJ7:CJ14" si="4">CI7-K7</f>
        <v>1558</v>
      </c>
      <c r="CK7" s="43" t="str">
        <f t="shared" ref="CK7:CK14" si="5">IF(CL7&gt;0,G7,"0")</f>
        <v>0</v>
      </c>
      <c r="CL7" s="44">
        <f t="shared" ref="CL7:CL14" si="6">AV7</f>
        <v>0</v>
      </c>
      <c r="CM7" s="43">
        <f t="shared" ref="CM7:CM14" si="7">IF(CN7&gt;0,G7,"0")</f>
        <v>1</v>
      </c>
      <c r="CN7" s="44">
        <f t="shared" ref="CN7:CN14" si="8">AW7</f>
        <v>1678</v>
      </c>
      <c r="CO7" s="44">
        <f t="shared" ref="CO7:CP19" si="9">CK7+CM7</f>
        <v>1</v>
      </c>
      <c r="CP7" s="44">
        <f t="shared" si="9"/>
        <v>1678</v>
      </c>
      <c r="CQ7" s="113">
        <v>42</v>
      </c>
      <c r="CR7" s="97">
        <v>1</v>
      </c>
      <c r="CS7" s="97">
        <v>0</v>
      </c>
      <c r="CT7" s="97">
        <v>0</v>
      </c>
      <c r="CU7" s="97">
        <v>0</v>
      </c>
      <c r="CV7" s="97">
        <v>1</v>
      </c>
      <c r="CW7" s="97">
        <v>0</v>
      </c>
      <c r="CX7" s="97">
        <v>0</v>
      </c>
      <c r="CY7" s="97">
        <v>0</v>
      </c>
      <c r="CZ7" s="97">
        <v>0</v>
      </c>
      <c r="DA7" s="97">
        <v>0</v>
      </c>
      <c r="DB7" s="97">
        <v>0</v>
      </c>
      <c r="DC7" s="97">
        <v>0</v>
      </c>
      <c r="DD7" s="97">
        <v>0</v>
      </c>
      <c r="DE7" s="97">
        <v>0</v>
      </c>
      <c r="DF7" s="97">
        <v>0</v>
      </c>
      <c r="DG7" s="52">
        <f t="shared" ref="DG7:DG14" si="10">IF(AND(X7/R7*100&gt;=50), G7, "0")</f>
        <v>1</v>
      </c>
      <c r="DH7" s="52">
        <f t="shared" ref="DH7:DH14" si="11">IF(AND(X7/R7*100&gt;=50), R7, "0")</f>
        <v>1423.3899999999999</v>
      </c>
      <c r="DI7" s="53">
        <f t="shared" ref="DI7" si="12">X7/R7*100</f>
        <v>99.325553783573028</v>
      </c>
    </row>
    <row r="8" spans="1:115" ht="12.75">
      <c r="A8" s="7" t="s">
        <v>11</v>
      </c>
      <c r="B8" s="35">
        <v>2</v>
      </c>
      <c r="C8" s="7" t="s">
        <v>127</v>
      </c>
      <c r="D8" s="102">
        <v>1958</v>
      </c>
      <c r="E8" s="6" t="s">
        <v>72</v>
      </c>
      <c r="F8" s="7" t="s">
        <v>71</v>
      </c>
      <c r="G8" s="103">
        <v>1</v>
      </c>
      <c r="H8" s="104">
        <v>5</v>
      </c>
      <c r="I8" s="6" t="s">
        <v>73</v>
      </c>
      <c r="J8" s="103">
        <f>22940+22400</f>
        <v>45340</v>
      </c>
      <c r="K8" s="103">
        <v>2381.9</v>
      </c>
      <c r="L8" s="103">
        <f>1264+1837</f>
        <v>3101</v>
      </c>
      <c r="M8" s="103"/>
      <c r="N8" s="103">
        <f>O8</f>
        <v>177</v>
      </c>
      <c r="O8" s="103">
        <f>174+3</f>
        <v>177</v>
      </c>
      <c r="P8" s="103">
        <v>27</v>
      </c>
      <c r="Q8" s="103">
        <v>2</v>
      </c>
      <c r="R8" s="109">
        <f>2907.7+54.4</f>
        <v>2962.1</v>
      </c>
      <c r="S8" s="106">
        <f>2429.9+48.2</f>
        <v>2478.1</v>
      </c>
      <c r="T8" s="103"/>
      <c r="U8" s="93"/>
      <c r="V8" s="93"/>
      <c r="W8" s="103">
        <f t="shared" ref="W8:W14" si="13">N8-T8-Z8</f>
        <v>177</v>
      </c>
      <c r="X8" s="107">
        <f t="shared" si="1"/>
        <v>2962.1</v>
      </c>
      <c r="Y8" s="106">
        <f>2429.9+48.2</f>
        <v>2478.1</v>
      </c>
      <c r="Z8" s="108"/>
      <c r="AA8" s="108"/>
      <c r="AB8" s="108"/>
      <c r="AC8" s="107">
        <f>AD8+AG8+AG8</f>
        <v>3505.2299999999996</v>
      </c>
      <c r="AD8" s="109">
        <f t="shared" si="2"/>
        <v>3505.2299999999996</v>
      </c>
      <c r="AE8" s="107"/>
      <c r="AF8" s="107">
        <f>54.4+3559.43-0.9+169.1-54.4-222.4</f>
        <v>3505.2299999999996</v>
      </c>
      <c r="AG8" s="108"/>
      <c r="AH8" s="108"/>
      <c r="AI8" s="86">
        <f t="shared" si="3"/>
        <v>6467.33</v>
      </c>
      <c r="AJ8" s="103"/>
      <c r="AK8" s="103"/>
      <c r="AL8" s="103">
        <v>2</v>
      </c>
      <c r="AM8" s="103">
        <v>1</v>
      </c>
      <c r="AN8" s="103"/>
      <c r="AO8" s="103">
        <v>1</v>
      </c>
      <c r="AP8" s="103">
        <v>2522</v>
      </c>
      <c r="AQ8" s="103"/>
      <c r="AR8" s="103">
        <f>120+96</f>
        <v>216</v>
      </c>
      <c r="AS8" s="110">
        <f>120+420</f>
        <v>540</v>
      </c>
      <c r="AT8" s="103">
        <f>567+725</f>
        <v>1292</v>
      </c>
      <c r="AU8" s="103">
        <f>2190+2077</f>
        <v>4267</v>
      </c>
      <c r="AV8" s="103"/>
      <c r="AW8" s="103">
        <f>2190+2077</f>
        <v>4267</v>
      </c>
      <c r="AX8" s="103"/>
      <c r="AY8" s="103">
        <v>213</v>
      </c>
      <c r="AZ8" s="103">
        <f>962+895</f>
        <v>1857</v>
      </c>
      <c r="BA8" s="103">
        <f>1080+895</f>
        <v>1975</v>
      </c>
      <c r="BB8" s="103">
        <f>8+8</f>
        <v>16</v>
      </c>
      <c r="BC8" s="103">
        <f>19+18</f>
        <v>37</v>
      </c>
      <c r="BD8" s="103">
        <f>179+217</f>
        <v>396</v>
      </c>
      <c r="BE8" s="103">
        <f>396+451</f>
        <v>847</v>
      </c>
      <c r="BF8" s="103"/>
      <c r="BG8" s="103">
        <v>2197</v>
      </c>
      <c r="BH8" s="103">
        <v>56</v>
      </c>
      <c r="BI8" s="103"/>
      <c r="BJ8" s="103">
        <f>G8</f>
        <v>1</v>
      </c>
      <c r="BK8" s="103">
        <f>R8</f>
        <v>2962.1</v>
      </c>
      <c r="BL8" s="103">
        <f>S8</f>
        <v>2478.1</v>
      </c>
      <c r="BM8" s="103"/>
      <c r="BN8" s="103"/>
      <c r="BO8" s="103"/>
      <c r="BP8" s="103"/>
      <c r="BQ8" s="103"/>
      <c r="BR8" s="103"/>
      <c r="BS8" s="103"/>
      <c r="BT8" s="103"/>
      <c r="BU8" s="103">
        <f>1080+895</f>
        <v>1975</v>
      </c>
      <c r="BV8" s="103">
        <v>4587</v>
      </c>
      <c r="BW8" s="103">
        <v>11</v>
      </c>
      <c r="BX8" s="103">
        <f>AP8</f>
        <v>2522</v>
      </c>
      <c r="BY8" s="107">
        <v>424.4</v>
      </c>
      <c r="BZ8" s="107">
        <v>1085.5</v>
      </c>
      <c r="CA8" s="107"/>
      <c r="CB8" s="107"/>
      <c r="CC8" s="107"/>
      <c r="CD8" s="107"/>
      <c r="CE8" s="107"/>
      <c r="CF8" s="107"/>
      <c r="CG8" s="142">
        <v>222.4</v>
      </c>
      <c r="CH8" s="143">
        <f>1510.1+222.4</f>
        <v>1732.5</v>
      </c>
      <c r="CI8" s="112">
        <v>3530</v>
      </c>
      <c r="CJ8" s="112">
        <f t="shared" si="4"/>
        <v>1148.0999999999999</v>
      </c>
      <c r="CK8" s="43" t="str">
        <f t="shared" si="5"/>
        <v>0</v>
      </c>
      <c r="CL8" s="44">
        <f t="shared" si="6"/>
        <v>0</v>
      </c>
      <c r="CM8" s="43">
        <f t="shared" si="7"/>
        <v>1</v>
      </c>
      <c r="CN8" s="44">
        <f t="shared" si="8"/>
        <v>4267</v>
      </c>
      <c r="CO8" s="44">
        <f t="shared" si="9"/>
        <v>1</v>
      </c>
      <c r="CP8" s="44">
        <f t="shared" si="9"/>
        <v>4267</v>
      </c>
      <c r="CQ8" s="113">
        <v>38</v>
      </c>
      <c r="CR8" s="114">
        <v>1</v>
      </c>
      <c r="CS8" s="114">
        <v>0</v>
      </c>
      <c r="CT8" s="114">
        <v>0</v>
      </c>
      <c r="CU8" s="114">
        <v>0</v>
      </c>
      <c r="CV8" s="114">
        <v>5</v>
      </c>
      <c r="CW8" s="114">
        <v>0</v>
      </c>
      <c r="CX8" s="114">
        <v>0</v>
      </c>
      <c r="CY8" s="114">
        <v>0</v>
      </c>
      <c r="CZ8" s="114">
        <v>0</v>
      </c>
      <c r="DA8" s="114">
        <v>0</v>
      </c>
      <c r="DB8" s="114">
        <v>0</v>
      </c>
      <c r="DC8" s="114">
        <v>0</v>
      </c>
      <c r="DD8" s="114">
        <v>0</v>
      </c>
      <c r="DE8" s="114">
        <v>0</v>
      </c>
      <c r="DF8" s="114">
        <v>0</v>
      </c>
      <c r="DG8" s="52">
        <f t="shared" si="10"/>
        <v>1</v>
      </c>
      <c r="DH8" s="52">
        <f t="shared" si="11"/>
        <v>2962.1</v>
      </c>
      <c r="DI8" s="53">
        <f t="shared" ref="DI8:DI19" si="14">X8/R8*100</f>
        <v>100</v>
      </c>
    </row>
    <row r="9" spans="1:115" ht="15">
      <c r="A9" s="7" t="s">
        <v>119</v>
      </c>
      <c r="B9" s="35">
        <v>3</v>
      </c>
      <c r="C9" s="7" t="s">
        <v>120</v>
      </c>
      <c r="D9" s="102">
        <v>1975</v>
      </c>
      <c r="E9" s="6" t="s">
        <v>72</v>
      </c>
      <c r="F9" s="67" t="s">
        <v>113</v>
      </c>
      <c r="G9" s="103">
        <v>1</v>
      </c>
      <c r="H9" s="104">
        <v>9</v>
      </c>
      <c r="I9" s="6" t="s">
        <v>114</v>
      </c>
      <c r="J9" s="103">
        <v>29083</v>
      </c>
      <c r="K9" s="103">
        <v>1215</v>
      </c>
      <c r="L9" s="103"/>
      <c r="M9" s="103">
        <v>1232</v>
      </c>
      <c r="N9" s="103">
        <f>345+1+1</f>
        <v>347</v>
      </c>
      <c r="O9" s="103">
        <f>345+1+1</f>
        <v>347</v>
      </c>
      <c r="P9" s="103">
        <v>326</v>
      </c>
      <c r="Q9" s="54">
        <v>469</v>
      </c>
      <c r="R9" s="93">
        <f>6592.1+21.41+21.7</f>
        <v>6635.21</v>
      </c>
      <c r="S9" s="115">
        <f>4792.9+16.4</f>
        <v>4809.2999999999993</v>
      </c>
      <c r="T9" s="58">
        <v>176</v>
      </c>
      <c r="U9" s="93">
        <v>3393.5099999999975</v>
      </c>
      <c r="V9" s="93">
        <v>2461.9</v>
      </c>
      <c r="W9" s="54">
        <f t="shared" si="13"/>
        <v>171</v>
      </c>
      <c r="X9" s="91">
        <f t="shared" si="1"/>
        <v>3241.7000000000025</v>
      </c>
      <c r="Y9" s="91">
        <f t="shared" ref="Y9:Y14" si="15">S9-V9-AB9</f>
        <v>2347.3999999999992</v>
      </c>
      <c r="Z9" s="108"/>
      <c r="AA9" s="108"/>
      <c r="AB9" s="108"/>
      <c r="AC9" s="55">
        <f t="shared" ref="AC9:AC14" si="16">AD9+AG9+AH9</f>
        <v>17.099999999999998</v>
      </c>
      <c r="AD9" s="109">
        <f t="shared" si="2"/>
        <v>17.099999999999998</v>
      </c>
      <c r="AE9" s="107"/>
      <c r="AF9" s="109">
        <f>89.6-29.4-21.4-21.7</f>
        <v>17.099999999999998</v>
      </c>
      <c r="AG9" s="108"/>
      <c r="AH9" s="108"/>
      <c r="AI9" s="86">
        <f t="shared" si="3"/>
        <v>6652.31</v>
      </c>
      <c r="AJ9" s="103"/>
      <c r="AK9" s="103">
        <v>2</v>
      </c>
      <c r="AL9" s="103">
        <v>2</v>
      </c>
      <c r="AM9" s="103">
        <v>1</v>
      </c>
      <c r="AN9" s="103"/>
      <c r="AO9" s="103">
        <v>1</v>
      </c>
      <c r="AP9" s="103">
        <v>4603</v>
      </c>
      <c r="AQ9" s="103"/>
      <c r="AR9" s="103">
        <v>324</v>
      </c>
      <c r="AS9" s="110">
        <v>247</v>
      </c>
      <c r="AT9" s="103">
        <v>76</v>
      </c>
      <c r="AU9" s="103">
        <v>7224</v>
      </c>
      <c r="AV9" s="103"/>
      <c r="AW9" s="103">
        <v>7224</v>
      </c>
      <c r="AX9" s="103">
        <v>3390</v>
      </c>
      <c r="AY9" s="103">
        <v>223</v>
      </c>
      <c r="AZ9" s="103">
        <v>1174</v>
      </c>
      <c r="BA9" s="103">
        <v>1174</v>
      </c>
      <c r="BB9" s="103">
        <v>62</v>
      </c>
      <c r="BC9" s="103">
        <v>54</v>
      </c>
      <c r="BD9" s="103">
        <v>378</v>
      </c>
      <c r="BE9" s="103">
        <v>1096</v>
      </c>
      <c r="BF9" s="103">
        <v>1</v>
      </c>
      <c r="BG9" s="103">
        <v>17000</v>
      </c>
      <c r="BH9" s="103">
        <v>710</v>
      </c>
      <c r="BI9" s="103">
        <v>200</v>
      </c>
      <c r="BJ9" s="103"/>
      <c r="BK9" s="103"/>
      <c r="BL9" s="103"/>
      <c r="BM9" s="103">
        <f>G9</f>
        <v>1</v>
      </c>
      <c r="BN9" s="103">
        <f>R9</f>
        <v>6635.21</v>
      </c>
      <c r="BO9" s="103">
        <f>S9</f>
        <v>4809.2999999999993</v>
      </c>
      <c r="BP9" s="103"/>
      <c r="BQ9" s="103"/>
      <c r="BR9" s="103"/>
      <c r="BS9" s="103"/>
      <c r="BT9" s="103"/>
      <c r="BU9" s="103"/>
      <c r="BV9" s="103"/>
      <c r="BW9" s="103"/>
      <c r="BX9" s="103"/>
      <c r="BY9" s="116"/>
      <c r="BZ9" s="116"/>
      <c r="CA9" s="116"/>
      <c r="CB9" s="116"/>
      <c r="CC9" s="116"/>
      <c r="CD9" s="116"/>
      <c r="CE9" s="116"/>
      <c r="CF9" s="72"/>
      <c r="CG9" s="72"/>
      <c r="CH9" s="75">
        <v>1780.3</v>
      </c>
      <c r="CI9" s="56">
        <v>2340</v>
      </c>
      <c r="CJ9" s="56">
        <f t="shared" si="4"/>
        <v>1125</v>
      </c>
      <c r="CK9" s="43" t="str">
        <f t="shared" si="5"/>
        <v>0</v>
      </c>
      <c r="CL9" s="44">
        <f t="shared" si="6"/>
        <v>0</v>
      </c>
      <c r="CM9" s="43">
        <f t="shared" si="7"/>
        <v>1</v>
      </c>
      <c r="CN9" s="44">
        <f t="shared" si="8"/>
        <v>7224</v>
      </c>
      <c r="CO9" s="44">
        <f t="shared" ref="CO9:CP11" si="17">CK9+CM9</f>
        <v>1</v>
      </c>
      <c r="CP9" s="44">
        <f t="shared" si="17"/>
        <v>7224</v>
      </c>
      <c r="CQ9" s="96">
        <v>69</v>
      </c>
      <c r="CR9" s="97">
        <v>1</v>
      </c>
      <c r="CS9" s="97">
        <v>0</v>
      </c>
      <c r="CT9" s="97">
        <v>0</v>
      </c>
      <c r="CU9" s="97">
        <v>1</v>
      </c>
      <c r="CV9" s="97">
        <v>2</v>
      </c>
      <c r="CW9" s="97">
        <v>0</v>
      </c>
      <c r="CX9" s="97">
        <v>0</v>
      </c>
      <c r="CY9" s="97">
        <v>1</v>
      </c>
      <c r="CZ9" s="97">
        <v>0</v>
      </c>
      <c r="DA9" s="97">
        <v>153</v>
      </c>
      <c r="DB9" s="97">
        <v>67</v>
      </c>
      <c r="DC9" s="97">
        <v>67</v>
      </c>
      <c r="DD9" s="97">
        <v>54</v>
      </c>
      <c r="DE9" s="97">
        <v>25</v>
      </c>
      <c r="DF9" s="97">
        <v>25</v>
      </c>
      <c r="DG9" s="52" t="str">
        <f t="shared" si="10"/>
        <v>0</v>
      </c>
      <c r="DH9" s="52" t="str">
        <f t="shared" si="11"/>
        <v>0</v>
      </c>
      <c r="DI9" s="53">
        <f t="shared" ref="DI9:DI14" si="18">X9/R9*100</f>
        <v>48.856027164174193</v>
      </c>
      <c r="DK9" s="57"/>
    </row>
    <row r="10" spans="1:115" ht="15">
      <c r="A10" s="7" t="s">
        <v>119</v>
      </c>
      <c r="B10" s="35">
        <v>4</v>
      </c>
      <c r="C10" s="7" t="s">
        <v>121</v>
      </c>
      <c r="D10" s="102">
        <v>1975</v>
      </c>
      <c r="E10" s="6" t="s">
        <v>72</v>
      </c>
      <c r="F10" s="67" t="s">
        <v>113</v>
      </c>
      <c r="G10" s="103">
        <v>1</v>
      </c>
      <c r="H10" s="104">
        <v>9</v>
      </c>
      <c r="I10" s="6" t="s">
        <v>114</v>
      </c>
      <c r="J10" s="103">
        <v>29316</v>
      </c>
      <c r="K10" s="103">
        <v>1168</v>
      </c>
      <c r="L10" s="103"/>
      <c r="M10" s="103">
        <v>1273</v>
      </c>
      <c r="N10" s="103">
        <f>342+2</f>
        <v>344</v>
      </c>
      <c r="O10" s="103">
        <f>342+2</f>
        <v>344</v>
      </c>
      <c r="P10" s="103">
        <v>334</v>
      </c>
      <c r="Q10" s="54">
        <v>466</v>
      </c>
      <c r="R10" s="93">
        <f>6560.58+38.08</f>
        <v>6598.66</v>
      </c>
      <c r="S10" s="115">
        <v>4786.8100000000004</v>
      </c>
      <c r="T10" s="58">
        <v>197</v>
      </c>
      <c r="U10" s="93">
        <v>3804.8000000000025</v>
      </c>
      <c r="V10" s="93">
        <v>2773.1999999999989</v>
      </c>
      <c r="W10" s="54">
        <f t="shared" si="13"/>
        <v>147</v>
      </c>
      <c r="X10" s="91">
        <f t="shared" si="1"/>
        <v>2793.8599999999974</v>
      </c>
      <c r="Y10" s="91">
        <f t="shared" si="15"/>
        <v>2013.6100000000015</v>
      </c>
      <c r="Z10" s="108"/>
      <c r="AA10" s="108"/>
      <c r="AB10" s="108"/>
      <c r="AC10" s="55">
        <f t="shared" si="16"/>
        <v>53.8</v>
      </c>
      <c r="AD10" s="109">
        <f t="shared" si="2"/>
        <v>53.8</v>
      </c>
      <c r="AE10" s="107"/>
      <c r="AF10" s="109">
        <f>91.8-38</f>
        <v>53.8</v>
      </c>
      <c r="AG10" s="108"/>
      <c r="AH10" s="108"/>
      <c r="AI10" s="86">
        <f t="shared" si="3"/>
        <v>6652.46</v>
      </c>
      <c r="AJ10" s="103"/>
      <c r="AK10" s="103">
        <v>2</v>
      </c>
      <c r="AL10" s="103">
        <v>2</v>
      </c>
      <c r="AM10" s="103">
        <v>1</v>
      </c>
      <c r="AN10" s="103"/>
      <c r="AO10" s="103">
        <v>1</v>
      </c>
      <c r="AP10" s="103">
        <v>4591</v>
      </c>
      <c r="AQ10" s="103"/>
      <c r="AR10" s="103">
        <v>480</v>
      </c>
      <c r="AS10" s="110">
        <v>274</v>
      </c>
      <c r="AT10" s="103">
        <v>76</v>
      </c>
      <c r="AU10" s="103">
        <v>7124</v>
      </c>
      <c r="AV10" s="103"/>
      <c r="AW10" s="103">
        <v>7124</v>
      </c>
      <c r="AX10" s="103">
        <v>3284</v>
      </c>
      <c r="AY10" s="103">
        <v>194</v>
      </c>
      <c r="AZ10" s="103">
        <v>1168</v>
      </c>
      <c r="BA10" s="103">
        <v>1168</v>
      </c>
      <c r="BB10" s="103">
        <v>71</v>
      </c>
      <c r="BC10" s="103">
        <v>54</v>
      </c>
      <c r="BD10" s="103">
        <v>378</v>
      </c>
      <c r="BE10" s="103">
        <v>1097</v>
      </c>
      <c r="BF10" s="103">
        <v>1</v>
      </c>
      <c r="BG10" s="103">
        <v>17000</v>
      </c>
      <c r="BH10" s="103">
        <v>710</v>
      </c>
      <c r="BI10" s="103">
        <v>200</v>
      </c>
      <c r="BJ10" s="103"/>
      <c r="BK10" s="103"/>
      <c r="BL10" s="103"/>
      <c r="BM10" s="103">
        <f t="shared" ref="BM10:BM14" si="19">G10</f>
        <v>1</v>
      </c>
      <c r="BN10" s="103">
        <f t="shared" ref="BN10:BO14" si="20">R10</f>
        <v>6598.66</v>
      </c>
      <c r="BO10" s="103">
        <f t="shared" si="20"/>
        <v>4786.8100000000004</v>
      </c>
      <c r="BP10" s="103"/>
      <c r="BQ10" s="103"/>
      <c r="BR10" s="103"/>
      <c r="BS10" s="103"/>
      <c r="BT10" s="103"/>
      <c r="BU10" s="103"/>
      <c r="BV10" s="103"/>
      <c r="BW10" s="103"/>
      <c r="BX10" s="103"/>
      <c r="BY10" s="116"/>
      <c r="BZ10" s="116"/>
      <c r="CA10" s="116"/>
      <c r="CB10" s="116"/>
      <c r="CC10" s="116"/>
      <c r="CD10" s="116"/>
      <c r="CE10" s="116"/>
      <c r="CF10" s="72"/>
      <c r="CG10" s="117"/>
      <c r="CH10" s="75">
        <v>1798.4</v>
      </c>
      <c r="CI10" s="56">
        <v>2519</v>
      </c>
      <c r="CJ10" s="56">
        <f t="shared" si="4"/>
        <v>1351</v>
      </c>
      <c r="CK10" s="43" t="str">
        <f t="shared" si="5"/>
        <v>0</v>
      </c>
      <c r="CL10" s="44">
        <f t="shared" si="6"/>
        <v>0</v>
      </c>
      <c r="CM10" s="43">
        <f t="shared" si="7"/>
        <v>1</v>
      </c>
      <c r="CN10" s="44">
        <f t="shared" si="8"/>
        <v>7124</v>
      </c>
      <c r="CO10" s="44">
        <f t="shared" si="17"/>
        <v>1</v>
      </c>
      <c r="CP10" s="44">
        <f t="shared" si="17"/>
        <v>7124</v>
      </c>
      <c r="CQ10" s="96">
        <v>69</v>
      </c>
      <c r="CR10" s="97">
        <v>1</v>
      </c>
      <c r="CS10" s="97">
        <v>0</v>
      </c>
      <c r="CT10" s="97">
        <v>0</v>
      </c>
      <c r="CU10" s="97">
        <v>0</v>
      </c>
      <c r="CV10" s="97">
        <v>2</v>
      </c>
      <c r="CW10" s="97">
        <v>0</v>
      </c>
      <c r="CX10" s="97">
        <v>0</v>
      </c>
      <c r="CY10" s="97">
        <v>0</v>
      </c>
      <c r="CZ10" s="97">
        <v>0</v>
      </c>
      <c r="DA10" s="97">
        <v>133</v>
      </c>
      <c r="DB10" s="97">
        <v>41</v>
      </c>
      <c r="DC10" s="97">
        <v>41</v>
      </c>
      <c r="DD10" s="97">
        <v>41</v>
      </c>
      <c r="DE10" s="97">
        <v>12</v>
      </c>
      <c r="DF10" s="97">
        <v>12</v>
      </c>
      <c r="DG10" s="52" t="str">
        <f t="shared" si="10"/>
        <v>0</v>
      </c>
      <c r="DH10" s="52" t="str">
        <f t="shared" si="11"/>
        <v>0</v>
      </c>
      <c r="DI10" s="53">
        <f t="shared" si="18"/>
        <v>42.339808385338799</v>
      </c>
      <c r="DK10" s="57"/>
    </row>
    <row r="11" spans="1:115" ht="15">
      <c r="A11" s="7" t="s">
        <v>119</v>
      </c>
      <c r="B11" s="35">
        <v>5</v>
      </c>
      <c r="C11" s="7" t="s">
        <v>122</v>
      </c>
      <c r="D11" s="102">
        <v>1970</v>
      </c>
      <c r="E11" s="6" t="s">
        <v>72</v>
      </c>
      <c r="F11" s="67" t="s">
        <v>113</v>
      </c>
      <c r="G11" s="103">
        <v>1</v>
      </c>
      <c r="H11" s="104">
        <v>9</v>
      </c>
      <c r="I11" s="6" t="s">
        <v>114</v>
      </c>
      <c r="J11" s="103">
        <v>28839</v>
      </c>
      <c r="K11" s="103">
        <v>1207</v>
      </c>
      <c r="L11" s="103"/>
      <c r="M11" s="103">
        <v>1201</v>
      </c>
      <c r="N11" s="103">
        <f>352+1+2</f>
        <v>355</v>
      </c>
      <c r="O11" s="103">
        <f>352+1+2</f>
        <v>355</v>
      </c>
      <c r="P11" s="103">
        <v>346</v>
      </c>
      <c r="Q11" s="73">
        <v>567</v>
      </c>
      <c r="R11" s="109">
        <f>6722.6+16.66+38.48</f>
        <v>6777.74</v>
      </c>
      <c r="S11" s="118">
        <f>4872.46+27.17</f>
        <v>4899.63</v>
      </c>
      <c r="T11" s="94">
        <v>186</v>
      </c>
      <c r="U11" s="93">
        <v>3605.809999999999</v>
      </c>
      <c r="V11" s="93">
        <v>2613.3799999999987</v>
      </c>
      <c r="W11" s="54">
        <f t="shared" si="13"/>
        <v>169</v>
      </c>
      <c r="X11" s="91">
        <f t="shared" si="1"/>
        <v>3171.9300000000007</v>
      </c>
      <c r="Y11" s="91">
        <f t="shared" si="15"/>
        <v>2286.2500000000014</v>
      </c>
      <c r="Z11" s="108"/>
      <c r="AA11" s="108"/>
      <c r="AB11" s="108"/>
      <c r="AC11" s="55">
        <f t="shared" si="16"/>
        <v>71.599999999999994</v>
      </c>
      <c r="AD11" s="109">
        <f t="shared" si="2"/>
        <v>71.599999999999994</v>
      </c>
      <c r="AE11" s="107"/>
      <c r="AF11" s="109">
        <f>126.74-16.66-38.48</f>
        <v>71.599999999999994</v>
      </c>
      <c r="AG11" s="108"/>
      <c r="AH11" s="108"/>
      <c r="AI11" s="86">
        <f t="shared" si="3"/>
        <v>6849.34</v>
      </c>
      <c r="AJ11" s="103"/>
      <c r="AK11" s="103">
        <v>2</v>
      </c>
      <c r="AL11" s="103">
        <v>2</v>
      </c>
      <c r="AM11" s="103">
        <v>1</v>
      </c>
      <c r="AN11" s="103"/>
      <c r="AO11" s="103">
        <v>1</v>
      </c>
      <c r="AP11" s="103">
        <v>3339</v>
      </c>
      <c r="AQ11" s="103"/>
      <c r="AR11" s="103">
        <v>381</v>
      </c>
      <c r="AS11" s="110">
        <v>258</v>
      </c>
      <c r="AT11" s="103">
        <v>1305</v>
      </c>
      <c r="AU11" s="103">
        <v>9331</v>
      </c>
      <c r="AV11" s="103"/>
      <c r="AW11" s="103">
        <v>9331</v>
      </c>
      <c r="AX11" s="103">
        <v>3265</v>
      </c>
      <c r="AY11" s="103">
        <v>225</v>
      </c>
      <c r="AZ11" s="103">
        <v>1166</v>
      </c>
      <c r="BA11" s="103">
        <v>1166</v>
      </c>
      <c r="BB11" s="103">
        <v>62</v>
      </c>
      <c r="BC11" s="103">
        <v>54</v>
      </c>
      <c r="BD11" s="103">
        <v>402</v>
      </c>
      <c r="BE11" s="103">
        <v>1120</v>
      </c>
      <c r="BF11" s="103">
        <v>1</v>
      </c>
      <c r="BG11" s="103">
        <v>8789</v>
      </c>
      <c r="BH11" s="103">
        <v>225</v>
      </c>
      <c r="BI11" s="103">
        <v>200</v>
      </c>
      <c r="BJ11" s="103"/>
      <c r="BK11" s="103"/>
      <c r="BL11" s="103"/>
      <c r="BM11" s="103">
        <f>G11</f>
        <v>1</v>
      </c>
      <c r="BN11" s="103">
        <f t="shared" si="20"/>
        <v>6777.74</v>
      </c>
      <c r="BO11" s="103">
        <f t="shared" si="20"/>
        <v>4899.63</v>
      </c>
      <c r="BP11" s="103"/>
      <c r="BQ11" s="103"/>
      <c r="BR11" s="103"/>
      <c r="BS11" s="103"/>
      <c r="BT11" s="103">
        <v>1</v>
      </c>
      <c r="BU11" s="103"/>
      <c r="BV11" s="103"/>
      <c r="BW11" s="103"/>
      <c r="BX11" s="103"/>
      <c r="BY11" s="116"/>
      <c r="BZ11" s="116"/>
      <c r="CA11" s="116"/>
      <c r="CB11" s="116"/>
      <c r="CC11" s="116"/>
      <c r="CD11" s="116"/>
      <c r="CE11" s="116"/>
      <c r="CF11" s="72"/>
      <c r="CG11" s="117"/>
      <c r="CH11" s="75">
        <v>1852.3</v>
      </c>
      <c r="CI11" s="56">
        <v>2472</v>
      </c>
      <c r="CJ11" s="56">
        <f t="shared" si="4"/>
        <v>1265</v>
      </c>
      <c r="CK11" s="43" t="str">
        <f t="shared" si="5"/>
        <v>0</v>
      </c>
      <c r="CL11" s="44">
        <f t="shared" si="6"/>
        <v>0</v>
      </c>
      <c r="CM11" s="43">
        <f t="shared" si="7"/>
        <v>1</v>
      </c>
      <c r="CN11" s="44">
        <f t="shared" si="8"/>
        <v>9331</v>
      </c>
      <c r="CO11" s="44">
        <f t="shared" si="17"/>
        <v>1</v>
      </c>
      <c r="CP11" s="44">
        <f t="shared" si="17"/>
        <v>9331</v>
      </c>
      <c r="CQ11" s="96">
        <f>66+5</f>
        <v>71</v>
      </c>
      <c r="CR11" s="97">
        <v>1</v>
      </c>
      <c r="CS11" s="97">
        <v>0</v>
      </c>
      <c r="CT11" s="97">
        <v>0</v>
      </c>
      <c r="CU11" s="97">
        <v>1</v>
      </c>
      <c r="CV11" s="97">
        <v>2</v>
      </c>
      <c r="CW11" s="97">
        <v>0</v>
      </c>
      <c r="CX11" s="97">
        <v>0</v>
      </c>
      <c r="CY11" s="97">
        <v>1</v>
      </c>
      <c r="CZ11" s="97">
        <v>0</v>
      </c>
      <c r="DA11" s="97">
        <v>91</v>
      </c>
      <c r="DB11" s="97">
        <v>66</v>
      </c>
      <c r="DC11" s="97">
        <v>66</v>
      </c>
      <c r="DD11" s="97">
        <v>31</v>
      </c>
      <c r="DE11" s="97">
        <v>22</v>
      </c>
      <c r="DF11" s="97">
        <v>22</v>
      </c>
      <c r="DG11" s="52" t="str">
        <f t="shared" si="10"/>
        <v>0</v>
      </c>
      <c r="DH11" s="52" t="str">
        <f t="shared" si="11"/>
        <v>0</v>
      </c>
      <c r="DI11" s="53">
        <f t="shared" si="18"/>
        <v>46.799228061271172</v>
      </c>
      <c r="DK11" s="57"/>
    </row>
    <row r="12" spans="1:115" ht="15">
      <c r="A12" s="7" t="s">
        <v>119</v>
      </c>
      <c r="B12" s="35">
        <v>6</v>
      </c>
      <c r="C12" s="7" t="s">
        <v>123</v>
      </c>
      <c r="D12" s="102">
        <v>1971</v>
      </c>
      <c r="E12" s="6" t="s">
        <v>72</v>
      </c>
      <c r="F12" s="67" t="s">
        <v>113</v>
      </c>
      <c r="G12" s="103">
        <v>1</v>
      </c>
      <c r="H12" s="104">
        <v>9</v>
      </c>
      <c r="I12" s="6" t="s">
        <v>114</v>
      </c>
      <c r="J12" s="103">
        <v>28983</v>
      </c>
      <c r="K12" s="103">
        <v>1217</v>
      </c>
      <c r="L12" s="103"/>
      <c r="M12" s="103">
        <v>1209</v>
      </c>
      <c r="N12" s="103">
        <f>352+3</f>
        <v>355</v>
      </c>
      <c r="O12" s="103">
        <f>352+3</f>
        <v>355</v>
      </c>
      <c r="P12" s="103">
        <v>343</v>
      </c>
      <c r="Q12" s="73">
        <v>567</v>
      </c>
      <c r="R12" s="109">
        <f>6744.66+55.05</f>
        <v>6799.71</v>
      </c>
      <c r="S12" s="118">
        <v>4927</v>
      </c>
      <c r="T12" s="58">
        <v>180</v>
      </c>
      <c r="U12" s="93">
        <v>3503.44</v>
      </c>
      <c r="V12" s="93">
        <v>2555.59</v>
      </c>
      <c r="W12" s="54">
        <f t="shared" si="13"/>
        <v>175</v>
      </c>
      <c r="X12" s="91">
        <f t="shared" si="1"/>
        <v>3296.27</v>
      </c>
      <c r="Y12" s="91">
        <f t="shared" si="15"/>
        <v>2371.41</v>
      </c>
      <c r="Z12" s="108"/>
      <c r="AA12" s="108"/>
      <c r="AB12" s="108"/>
      <c r="AC12" s="55">
        <f t="shared" si="16"/>
        <v>43.210000000000008</v>
      </c>
      <c r="AD12" s="109">
        <f t="shared" si="2"/>
        <v>43.210000000000008</v>
      </c>
      <c r="AE12" s="107"/>
      <c r="AF12" s="109">
        <f>133.65-55.05-35.39</f>
        <v>43.210000000000008</v>
      </c>
      <c r="AG12" s="108"/>
      <c r="AH12" s="108"/>
      <c r="AI12" s="86">
        <f t="shared" si="3"/>
        <v>6842.92</v>
      </c>
      <c r="AJ12" s="103"/>
      <c r="AK12" s="103">
        <v>2</v>
      </c>
      <c r="AL12" s="103">
        <v>2</v>
      </c>
      <c r="AM12" s="103">
        <v>1</v>
      </c>
      <c r="AN12" s="103"/>
      <c r="AO12" s="103">
        <v>1</v>
      </c>
      <c r="AP12" s="103">
        <v>4534</v>
      </c>
      <c r="AQ12" s="103"/>
      <c r="AR12" s="103">
        <v>231</v>
      </c>
      <c r="AS12" s="110">
        <v>258</v>
      </c>
      <c r="AT12" s="103">
        <v>1305</v>
      </c>
      <c r="AU12" s="103">
        <v>9331</v>
      </c>
      <c r="AV12" s="103"/>
      <c r="AW12" s="103">
        <v>9331</v>
      </c>
      <c r="AX12" s="103">
        <v>3268</v>
      </c>
      <c r="AY12" s="103">
        <v>225</v>
      </c>
      <c r="AZ12" s="103">
        <v>1173</v>
      </c>
      <c r="BA12" s="103">
        <v>1173</v>
      </c>
      <c r="BB12" s="103">
        <v>60</v>
      </c>
      <c r="BC12" s="103">
        <v>93</v>
      </c>
      <c r="BD12" s="103">
        <v>384</v>
      </c>
      <c r="BE12" s="103">
        <v>1119</v>
      </c>
      <c r="BF12" s="103">
        <v>1</v>
      </c>
      <c r="BG12" s="103">
        <v>8789</v>
      </c>
      <c r="BH12" s="103">
        <v>225</v>
      </c>
      <c r="BI12" s="103">
        <v>200</v>
      </c>
      <c r="BJ12" s="103"/>
      <c r="BK12" s="103"/>
      <c r="BL12" s="103"/>
      <c r="BM12" s="103">
        <f>G12</f>
        <v>1</v>
      </c>
      <c r="BN12" s="103">
        <f t="shared" si="20"/>
        <v>6799.71</v>
      </c>
      <c r="BO12" s="103">
        <f t="shared" si="20"/>
        <v>4927</v>
      </c>
      <c r="BP12" s="103"/>
      <c r="BQ12" s="103"/>
      <c r="BR12" s="103"/>
      <c r="BS12" s="103"/>
      <c r="BT12" s="103"/>
      <c r="BU12" s="103"/>
      <c r="BV12" s="103"/>
      <c r="BW12" s="103"/>
      <c r="BX12" s="103"/>
      <c r="BY12" s="116"/>
      <c r="BZ12" s="116"/>
      <c r="CA12" s="116"/>
      <c r="CB12" s="116"/>
      <c r="CC12" s="116"/>
      <c r="CD12" s="116"/>
      <c r="CE12" s="116"/>
      <c r="CF12" s="72"/>
      <c r="CG12" s="117"/>
      <c r="CH12" s="75">
        <v>1887.11</v>
      </c>
      <c r="CI12" s="56">
        <v>2366</v>
      </c>
      <c r="CJ12" s="56">
        <f t="shared" si="4"/>
        <v>1149</v>
      </c>
      <c r="CK12" s="43" t="str">
        <f t="shared" si="5"/>
        <v>0</v>
      </c>
      <c r="CL12" s="44">
        <f t="shared" si="6"/>
        <v>0</v>
      </c>
      <c r="CM12" s="43">
        <f t="shared" si="7"/>
        <v>1</v>
      </c>
      <c r="CN12" s="44">
        <f t="shared" si="8"/>
        <v>9331</v>
      </c>
      <c r="CO12" s="44">
        <f t="shared" ref="CO12:CP14" si="21">CK12+CM12</f>
        <v>1</v>
      </c>
      <c r="CP12" s="44">
        <f t="shared" si="21"/>
        <v>9331</v>
      </c>
      <c r="CQ12" s="96">
        <f>62+9</f>
        <v>71</v>
      </c>
      <c r="CR12" s="97">
        <v>1</v>
      </c>
      <c r="CS12" s="97">
        <v>0</v>
      </c>
      <c r="CT12" s="97">
        <v>0</v>
      </c>
      <c r="CU12" s="97">
        <v>1</v>
      </c>
      <c r="CV12" s="97">
        <v>2</v>
      </c>
      <c r="CW12" s="97">
        <v>0</v>
      </c>
      <c r="CX12" s="97">
        <v>0</v>
      </c>
      <c r="CY12" s="97">
        <v>1</v>
      </c>
      <c r="CZ12" s="97">
        <v>0</v>
      </c>
      <c r="DA12" s="97">
        <v>93</v>
      </c>
      <c r="DB12" s="97">
        <v>63</v>
      </c>
      <c r="DC12" s="97">
        <v>63</v>
      </c>
      <c r="DD12" s="97">
        <v>34</v>
      </c>
      <c r="DE12" s="97">
        <v>16</v>
      </c>
      <c r="DF12" s="97">
        <v>16</v>
      </c>
      <c r="DG12" s="52" t="str">
        <f t="shared" si="10"/>
        <v>0</v>
      </c>
      <c r="DH12" s="52" t="str">
        <f t="shared" si="11"/>
        <v>0</v>
      </c>
      <c r="DI12" s="53">
        <f t="shared" si="18"/>
        <v>48.476626209058914</v>
      </c>
      <c r="DK12" s="57"/>
    </row>
    <row r="13" spans="1:115" ht="15">
      <c r="A13" s="7" t="s">
        <v>119</v>
      </c>
      <c r="B13" s="35">
        <v>7</v>
      </c>
      <c r="C13" s="7" t="s">
        <v>124</v>
      </c>
      <c r="D13" s="102">
        <v>1971</v>
      </c>
      <c r="E13" s="6" t="s">
        <v>72</v>
      </c>
      <c r="F13" s="67" t="s">
        <v>113</v>
      </c>
      <c r="G13" s="103">
        <v>1</v>
      </c>
      <c r="H13" s="104">
        <v>9</v>
      </c>
      <c r="I13" s="6" t="s">
        <v>114</v>
      </c>
      <c r="J13" s="103">
        <v>28965</v>
      </c>
      <c r="K13" s="103">
        <v>1196</v>
      </c>
      <c r="L13" s="103">
        <v>1398</v>
      </c>
      <c r="M13" s="103"/>
      <c r="N13" s="103">
        <f>345+3+5</f>
        <v>353</v>
      </c>
      <c r="O13" s="103">
        <f>345+3+5</f>
        <v>353</v>
      </c>
      <c r="P13" s="103">
        <v>343</v>
      </c>
      <c r="Q13" s="54">
        <v>505</v>
      </c>
      <c r="R13" s="109">
        <f>6521+59.3+92.2</f>
        <v>6672.5</v>
      </c>
      <c r="S13" s="118">
        <f>4770.6+66.2</f>
        <v>4836.8</v>
      </c>
      <c r="T13" s="58">
        <v>178</v>
      </c>
      <c r="U13" s="93">
        <v>3459.6000000000013</v>
      </c>
      <c r="V13" s="93">
        <v>2521</v>
      </c>
      <c r="W13" s="54">
        <f t="shared" si="13"/>
        <v>175</v>
      </c>
      <c r="X13" s="91">
        <f t="shared" si="1"/>
        <v>3212.8999999999987</v>
      </c>
      <c r="Y13" s="91">
        <f t="shared" si="15"/>
        <v>2315.8000000000002</v>
      </c>
      <c r="Z13" s="108"/>
      <c r="AA13" s="108"/>
      <c r="AB13" s="108"/>
      <c r="AC13" s="55">
        <f t="shared" si="16"/>
        <v>75.600000000000009</v>
      </c>
      <c r="AD13" s="109">
        <f t="shared" si="2"/>
        <v>75.600000000000009</v>
      </c>
      <c r="AE13" s="107"/>
      <c r="AF13" s="109">
        <f>227.1-59.3-92.2</f>
        <v>75.600000000000009</v>
      </c>
      <c r="AG13" s="108"/>
      <c r="AH13" s="108"/>
      <c r="AI13" s="86">
        <f t="shared" si="3"/>
        <v>6748.1</v>
      </c>
      <c r="AJ13" s="103"/>
      <c r="AK13" s="103">
        <v>2</v>
      </c>
      <c r="AL13" s="103">
        <v>2</v>
      </c>
      <c r="AM13" s="103">
        <v>1</v>
      </c>
      <c r="AN13" s="103"/>
      <c r="AO13" s="103">
        <v>1</v>
      </c>
      <c r="AP13" s="103">
        <v>3335</v>
      </c>
      <c r="AQ13" s="103"/>
      <c r="AR13" s="103">
        <v>225</v>
      </c>
      <c r="AS13" s="110">
        <v>275</v>
      </c>
      <c r="AT13" s="103">
        <v>1305</v>
      </c>
      <c r="AU13" s="103">
        <v>9331</v>
      </c>
      <c r="AV13" s="103"/>
      <c r="AW13" s="103">
        <v>9331</v>
      </c>
      <c r="AX13" s="103">
        <v>3260</v>
      </c>
      <c r="AY13" s="103">
        <v>215</v>
      </c>
      <c r="AZ13" s="103">
        <v>1166</v>
      </c>
      <c r="BA13" s="103">
        <v>1166</v>
      </c>
      <c r="BB13" s="103">
        <v>62</v>
      </c>
      <c r="BC13" s="103">
        <v>54</v>
      </c>
      <c r="BD13" s="103">
        <v>402</v>
      </c>
      <c r="BE13" s="103">
        <v>1120</v>
      </c>
      <c r="BF13" s="103">
        <v>1</v>
      </c>
      <c r="BG13" s="103">
        <v>8789</v>
      </c>
      <c r="BH13" s="103">
        <v>225</v>
      </c>
      <c r="BI13" s="103">
        <v>200</v>
      </c>
      <c r="BJ13" s="103"/>
      <c r="BK13" s="103"/>
      <c r="BL13" s="103"/>
      <c r="BM13" s="103">
        <f>G13</f>
        <v>1</v>
      </c>
      <c r="BN13" s="103">
        <f t="shared" si="20"/>
        <v>6672.5</v>
      </c>
      <c r="BO13" s="103">
        <f t="shared" si="20"/>
        <v>4836.8</v>
      </c>
      <c r="BP13" s="103"/>
      <c r="BQ13" s="103"/>
      <c r="BR13" s="103"/>
      <c r="BS13" s="103"/>
      <c r="BT13" s="103">
        <v>1</v>
      </c>
      <c r="BU13" s="103"/>
      <c r="BV13" s="103"/>
      <c r="BW13" s="103"/>
      <c r="BX13" s="103"/>
      <c r="BY13" s="116"/>
      <c r="BZ13" s="116"/>
      <c r="CA13" s="116"/>
      <c r="CB13" s="116"/>
      <c r="CC13" s="116"/>
      <c r="CD13" s="116"/>
      <c r="CE13" s="116"/>
      <c r="CF13" s="72"/>
      <c r="CG13" s="117"/>
      <c r="CH13" s="75">
        <v>1845.67</v>
      </c>
      <c r="CI13" s="56">
        <v>2386</v>
      </c>
      <c r="CJ13" s="56">
        <f t="shared" si="4"/>
        <v>1190</v>
      </c>
      <c r="CK13" s="43" t="str">
        <f t="shared" si="5"/>
        <v>0</v>
      </c>
      <c r="CL13" s="44">
        <f t="shared" si="6"/>
        <v>0</v>
      </c>
      <c r="CM13" s="43">
        <f t="shared" si="7"/>
        <v>1</v>
      </c>
      <c r="CN13" s="44">
        <f t="shared" si="8"/>
        <v>9331</v>
      </c>
      <c r="CO13" s="44">
        <f t="shared" si="21"/>
        <v>1</v>
      </c>
      <c r="CP13" s="44">
        <f t="shared" si="21"/>
        <v>9331</v>
      </c>
      <c r="CQ13" s="96">
        <f>65+6</f>
        <v>71</v>
      </c>
      <c r="CR13" s="97">
        <v>1</v>
      </c>
      <c r="CS13" s="97">
        <v>0</v>
      </c>
      <c r="CT13" s="97">
        <v>0</v>
      </c>
      <c r="CU13" s="97">
        <v>0</v>
      </c>
      <c r="CV13" s="97">
        <v>2</v>
      </c>
      <c r="CW13" s="97">
        <v>0</v>
      </c>
      <c r="CX13" s="97">
        <v>0</v>
      </c>
      <c r="CY13" s="97">
        <v>0</v>
      </c>
      <c r="CZ13" s="97">
        <v>0</v>
      </c>
      <c r="DA13" s="97">
        <v>80</v>
      </c>
      <c r="DB13" s="97">
        <v>51</v>
      </c>
      <c r="DC13" s="97">
        <v>51</v>
      </c>
      <c r="DD13" s="97">
        <v>23</v>
      </c>
      <c r="DE13" s="97">
        <v>15</v>
      </c>
      <c r="DF13" s="97">
        <v>15</v>
      </c>
      <c r="DG13" s="52" t="str">
        <f t="shared" si="10"/>
        <v>0</v>
      </c>
      <c r="DH13" s="52" t="str">
        <f t="shared" si="11"/>
        <v>0</v>
      </c>
      <c r="DI13" s="53">
        <f t="shared" si="18"/>
        <v>48.151367553390763</v>
      </c>
      <c r="DK13" s="57"/>
    </row>
    <row r="14" spans="1:115" ht="15">
      <c r="A14" s="7" t="s">
        <v>119</v>
      </c>
      <c r="B14" s="35">
        <v>8</v>
      </c>
      <c r="C14" s="7" t="s">
        <v>125</v>
      </c>
      <c r="D14" s="102">
        <v>1972</v>
      </c>
      <c r="E14" s="6" t="s">
        <v>72</v>
      </c>
      <c r="F14" s="67" t="s">
        <v>113</v>
      </c>
      <c r="G14" s="103">
        <v>1</v>
      </c>
      <c r="H14" s="104">
        <v>9</v>
      </c>
      <c r="I14" s="6" t="s">
        <v>114</v>
      </c>
      <c r="J14" s="103">
        <v>29239</v>
      </c>
      <c r="K14" s="103">
        <v>1214</v>
      </c>
      <c r="L14" s="103">
        <v>1411</v>
      </c>
      <c r="M14" s="103"/>
      <c r="N14" s="103">
        <f>350+2+1</f>
        <v>353</v>
      </c>
      <c r="O14" s="103">
        <f>350+2+1</f>
        <v>353</v>
      </c>
      <c r="P14" s="103">
        <v>346</v>
      </c>
      <c r="Q14" s="54">
        <v>465</v>
      </c>
      <c r="R14" s="109">
        <f>6630.04+37.56+21.5</f>
        <v>6689.1</v>
      </c>
      <c r="S14" s="118">
        <f>4837.57+16.28</f>
        <v>4853.8499999999995</v>
      </c>
      <c r="T14" s="58">
        <v>189</v>
      </c>
      <c r="U14" s="93">
        <v>3660.139999999999</v>
      </c>
      <c r="V14" s="93">
        <v>2679.2100000000023</v>
      </c>
      <c r="W14" s="54">
        <f t="shared" si="13"/>
        <v>164</v>
      </c>
      <c r="X14" s="91">
        <f t="shared" si="1"/>
        <v>3028.9600000000014</v>
      </c>
      <c r="Y14" s="91">
        <f t="shared" si="15"/>
        <v>2174.6399999999971</v>
      </c>
      <c r="Z14" s="108"/>
      <c r="AA14" s="108"/>
      <c r="AB14" s="108"/>
      <c r="AC14" s="55">
        <f t="shared" si="16"/>
        <v>80.56</v>
      </c>
      <c r="AD14" s="109">
        <f t="shared" si="2"/>
        <v>80.56</v>
      </c>
      <c r="AE14" s="107"/>
      <c r="AF14" s="109">
        <f>139.62-37.56-21.5</f>
        <v>80.56</v>
      </c>
      <c r="AG14" s="108"/>
      <c r="AH14" s="108"/>
      <c r="AI14" s="86">
        <f t="shared" si="3"/>
        <v>6769.6600000000008</v>
      </c>
      <c r="AJ14" s="103"/>
      <c r="AK14" s="103">
        <v>2</v>
      </c>
      <c r="AL14" s="103">
        <v>2</v>
      </c>
      <c r="AM14" s="103">
        <v>1</v>
      </c>
      <c r="AN14" s="103"/>
      <c r="AO14" s="103">
        <v>1</v>
      </c>
      <c r="AP14" s="103">
        <v>4643</v>
      </c>
      <c r="AQ14" s="103"/>
      <c r="AR14" s="103">
        <v>393</v>
      </c>
      <c r="AS14" s="110">
        <v>275</v>
      </c>
      <c r="AT14" s="103">
        <v>1305</v>
      </c>
      <c r="AU14" s="103">
        <v>9331</v>
      </c>
      <c r="AV14" s="103"/>
      <c r="AW14" s="103">
        <v>9331</v>
      </c>
      <c r="AX14" s="103">
        <v>3302</v>
      </c>
      <c r="AY14" s="103">
        <v>240</v>
      </c>
      <c r="AZ14" s="103">
        <v>1165</v>
      </c>
      <c r="BA14" s="103">
        <v>1165</v>
      </c>
      <c r="BB14" s="103">
        <v>60</v>
      </c>
      <c r="BC14" s="103">
        <v>91</v>
      </c>
      <c r="BD14" s="103">
        <v>384</v>
      </c>
      <c r="BE14" s="103">
        <v>1119</v>
      </c>
      <c r="BF14" s="103">
        <v>1</v>
      </c>
      <c r="BG14" s="103">
        <v>8789</v>
      </c>
      <c r="BH14" s="103">
        <v>225</v>
      </c>
      <c r="BI14" s="103">
        <v>200</v>
      </c>
      <c r="BJ14" s="103"/>
      <c r="BK14" s="103"/>
      <c r="BL14" s="103"/>
      <c r="BM14" s="103">
        <f t="shared" si="19"/>
        <v>1</v>
      </c>
      <c r="BN14" s="103">
        <f t="shared" si="20"/>
        <v>6689.1</v>
      </c>
      <c r="BO14" s="103">
        <f t="shared" si="20"/>
        <v>4853.8499999999995</v>
      </c>
      <c r="BP14" s="103"/>
      <c r="BQ14" s="103"/>
      <c r="BR14" s="103"/>
      <c r="BS14" s="103"/>
      <c r="BT14" s="103"/>
      <c r="BU14" s="103"/>
      <c r="BV14" s="103"/>
      <c r="BW14" s="103"/>
      <c r="BX14" s="103"/>
      <c r="BY14" s="116"/>
      <c r="BZ14" s="116"/>
      <c r="CA14" s="116"/>
      <c r="CB14" s="116"/>
      <c r="CC14" s="116"/>
      <c r="CD14" s="116"/>
      <c r="CE14" s="116"/>
      <c r="CF14" s="72"/>
      <c r="CG14" s="117"/>
      <c r="CH14" s="75">
        <v>1646.92</v>
      </c>
      <c r="CI14" s="56">
        <v>2287</v>
      </c>
      <c r="CJ14" s="56">
        <f t="shared" si="4"/>
        <v>1073</v>
      </c>
      <c r="CK14" s="43" t="str">
        <f t="shared" si="5"/>
        <v>0</v>
      </c>
      <c r="CL14" s="44">
        <f t="shared" si="6"/>
        <v>0</v>
      </c>
      <c r="CM14" s="43">
        <f t="shared" si="7"/>
        <v>1</v>
      </c>
      <c r="CN14" s="44">
        <f t="shared" si="8"/>
        <v>9331</v>
      </c>
      <c r="CO14" s="44">
        <f t="shared" si="21"/>
        <v>1</v>
      </c>
      <c r="CP14" s="44">
        <f t="shared" si="21"/>
        <v>9331</v>
      </c>
      <c r="CQ14" s="96">
        <f>61+10</f>
        <v>71</v>
      </c>
      <c r="CR14" s="97">
        <v>1</v>
      </c>
      <c r="CS14" s="97">
        <v>0</v>
      </c>
      <c r="CT14" s="97">
        <v>0</v>
      </c>
      <c r="CU14" s="97">
        <v>0</v>
      </c>
      <c r="CV14" s="97">
        <v>2</v>
      </c>
      <c r="CW14" s="97">
        <v>0</v>
      </c>
      <c r="CX14" s="97">
        <v>0</v>
      </c>
      <c r="CY14" s="97">
        <v>0</v>
      </c>
      <c r="CZ14" s="97">
        <v>0</v>
      </c>
      <c r="DA14" s="97">
        <v>80</v>
      </c>
      <c r="DB14" s="97">
        <v>56</v>
      </c>
      <c r="DC14" s="97">
        <v>56</v>
      </c>
      <c r="DD14" s="97">
        <v>20</v>
      </c>
      <c r="DE14" s="97">
        <v>18</v>
      </c>
      <c r="DF14" s="97">
        <v>18</v>
      </c>
      <c r="DG14" s="52" t="str">
        <f t="shared" si="10"/>
        <v>0</v>
      </c>
      <c r="DH14" s="52" t="str">
        <f t="shared" si="11"/>
        <v>0</v>
      </c>
      <c r="DI14" s="53">
        <f t="shared" si="18"/>
        <v>45.282025982568676</v>
      </c>
      <c r="DK14" s="57"/>
    </row>
    <row r="15" spans="1:115" ht="15">
      <c r="A15" s="7" t="s">
        <v>111</v>
      </c>
      <c r="B15" s="35">
        <v>9</v>
      </c>
      <c r="C15" s="7" t="s">
        <v>140</v>
      </c>
      <c r="D15" s="66">
        <v>1978</v>
      </c>
      <c r="E15" s="6" t="s">
        <v>112</v>
      </c>
      <c r="F15" s="67" t="s">
        <v>113</v>
      </c>
      <c r="G15" s="52">
        <v>1</v>
      </c>
      <c r="H15" s="6">
        <v>9</v>
      </c>
      <c r="I15" s="6" t="s">
        <v>114</v>
      </c>
      <c r="J15" s="54">
        <v>28812</v>
      </c>
      <c r="K15" s="54">
        <v>1196</v>
      </c>
      <c r="L15" s="54">
        <v>1425</v>
      </c>
      <c r="M15" s="54"/>
      <c r="N15" s="54">
        <f>317+2</f>
        <v>319</v>
      </c>
      <c r="O15" s="54">
        <f>317+2</f>
        <v>319</v>
      </c>
      <c r="P15" s="54">
        <v>292</v>
      </c>
      <c r="Q15" s="54">
        <v>452</v>
      </c>
      <c r="R15" s="68">
        <f>6098.55+38.1</f>
        <v>6136.6500000000005</v>
      </c>
      <c r="S15" s="69">
        <v>4417.18</v>
      </c>
      <c r="T15" s="94">
        <v>196</v>
      </c>
      <c r="U15" s="95">
        <v>3828.61</v>
      </c>
      <c r="V15" s="95">
        <v>2769.11</v>
      </c>
      <c r="W15" s="54">
        <f t="shared" ref="W15:W19" si="22">N15-T15-Z15</f>
        <v>123</v>
      </c>
      <c r="X15" s="91">
        <f t="shared" ref="X15:Y19" si="23">R15-U15-AA15</f>
        <v>2308.0400000000004</v>
      </c>
      <c r="Y15" s="91">
        <f t="shared" si="23"/>
        <v>1648.0700000000002</v>
      </c>
      <c r="Z15" s="55"/>
      <c r="AA15" s="55"/>
      <c r="AB15" s="55"/>
      <c r="AC15" s="55">
        <f t="shared" ref="AC15:AC19" si="24">AD15+AG15+AH15</f>
        <v>214.09</v>
      </c>
      <c r="AD15" s="69">
        <f t="shared" ref="AD15:AD19" si="25">AE15+AF15</f>
        <v>214.09</v>
      </c>
      <c r="AE15" s="55"/>
      <c r="AF15" s="68">
        <f>252.19-38.1</f>
        <v>214.09</v>
      </c>
      <c r="AG15" s="55"/>
      <c r="AH15" s="55"/>
      <c r="AI15" s="86">
        <f t="shared" ref="AI15:AI19" si="26">R15+AC15</f>
        <v>6350.7400000000007</v>
      </c>
      <c r="AJ15" s="54"/>
      <c r="AK15" s="54">
        <v>2</v>
      </c>
      <c r="AL15" s="54">
        <v>2</v>
      </c>
      <c r="AM15" s="54">
        <v>1</v>
      </c>
      <c r="AN15" s="54"/>
      <c r="AO15" s="54">
        <v>1</v>
      </c>
      <c r="AP15" s="54">
        <v>4526</v>
      </c>
      <c r="AQ15" s="54"/>
      <c r="AR15" s="54">
        <v>180</v>
      </c>
      <c r="AS15" s="54">
        <v>256</v>
      </c>
      <c r="AT15" s="54">
        <v>76</v>
      </c>
      <c r="AU15" s="54">
        <v>7841</v>
      </c>
      <c r="AV15" s="54"/>
      <c r="AW15" s="54">
        <v>7841</v>
      </c>
      <c r="AX15" s="54">
        <v>3264</v>
      </c>
      <c r="AY15" s="54">
        <v>228</v>
      </c>
      <c r="AZ15" s="54">
        <v>1165</v>
      </c>
      <c r="BA15" s="54">
        <v>1165</v>
      </c>
      <c r="BB15" s="54">
        <v>34</v>
      </c>
      <c r="BC15" s="54">
        <v>67</v>
      </c>
      <c r="BD15" s="54">
        <v>324</v>
      </c>
      <c r="BE15" s="54">
        <v>972</v>
      </c>
      <c r="BF15" s="54">
        <v>1</v>
      </c>
      <c r="BG15" s="54">
        <v>17000</v>
      </c>
      <c r="BH15" s="54">
        <v>710</v>
      </c>
      <c r="BI15" s="54">
        <v>200</v>
      </c>
      <c r="BJ15" s="54"/>
      <c r="BK15" s="54"/>
      <c r="BL15" s="54"/>
      <c r="BM15" s="70">
        <f t="shared" ref="BM15:BM19" si="27">G15</f>
        <v>1</v>
      </c>
      <c r="BN15" s="70">
        <f t="shared" ref="BN15:BO19" si="28">R15</f>
        <v>6136.6500000000005</v>
      </c>
      <c r="BO15" s="70">
        <f t="shared" si="28"/>
        <v>4417.18</v>
      </c>
      <c r="BP15" s="70"/>
      <c r="BQ15" s="70"/>
      <c r="BR15" s="70"/>
      <c r="BS15" s="54"/>
      <c r="BT15" s="54"/>
      <c r="BU15" s="54"/>
      <c r="BV15" s="54"/>
      <c r="BW15" s="54"/>
      <c r="BX15" s="70"/>
      <c r="BY15" s="71"/>
      <c r="BZ15" s="71"/>
      <c r="CA15" s="71"/>
      <c r="CB15" s="71"/>
      <c r="CC15" s="71"/>
      <c r="CD15" s="71"/>
      <c r="CE15" s="71"/>
      <c r="CF15" s="72"/>
      <c r="CG15" s="72"/>
      <c r="CH15" s="75">
        <v>1841.71</v>
      </c>
      <c r="CI15" s="56">
        <v>3090</v>
      </c>
      <c r="CJ15" s="56">
        <f t="shared" ref="CJ15:CJ19" si="29">CI15-K15</f>
        <v>1894</v>
      </c>
      <c r="CK15" s="43" t="str">
        <f t="shared" ref="CK15:CK19" si="30">IF(CL15&gt;0,G15,"0")</f>
        <v>0</v>
      </c>
      <c r="CL15" s="44">
        <f t="shared" ref="CL15:CL19" si="31">AV15</f>
        <v>0</v>
      </c>
      <c r="CM15" s="43">
        <f t="shared" ref="CM15:CM19" si="32">IF(CN15&gt;0,G15,"0")</f>
        <v>1</v>
      </c>
      <c r="CN15" s="44">
        <f t="shared" ref="CN15:CN19" si="33">AW15</f>
        <v>7841</v>
      </c>
      <c r="CO15" s="44">
        <f t="shared" si="9"/>
        <v>1</v>
      </c>
      <c r="CP15" s="44">
        <f t="shared" si="9"/>
        <v>7841</v>
      </c>
      <c r="CQ15" s="96">
        <f>65+6</f>
        <v>71</v>
      </c>
      <c r="CR15" s="97">
        <v>1</v>
      </c>
      <c r="CS15" s="97">
        <v>0</v>
      </c>
      <c r="CT15" s="97">
        <v>0</v>
      </c>
      <c r="CU15" s="97">
        <v>1</v>
      </c>
      <c r="CV15" s="97">
        <v>2</v>
      </c>
      <c r="CW15" s="97">
        <v>0</v>
      </c>
      <c r="CX15" s="97">
        <v>0</v>
      </c>
      <c r="CY15" s="97">
        <v>1</v>
      </c>
      <c r="CZ15" s="97">
        <v>0</v>
      </c>
      <c r="DA15" s="97">
        <v>126</v>
      </c>
      <c r="DB15" s="97">
        <v>71</v>
      </c>
      <c r="DC15" s="97">
        <v>71</v>
      </c>
      <c r="DD15" s="97">
        <v>26</v>
      </c>
      <c r="DE15" s="97">
        <v>13</v>
      </c>
      <c r="DF15" s="97">
        <v>13</v>
      </c>
      <c r="DG15" s="52" t="str">
        <f t="shared" ref="DG15:DG19" si="34">IF(AND(X15/R15*100&gt;=50), G15, "0")</f>
        <v>0</v>
      </c>
      <c r="DH15" s="52" t="str">
        <f t="shared" ref="DH15:DH19" si="35">IF(AND(X15/R15*100&gt;=50), R15, "0")</f>
        <v>0</v>
      </c>
      <c r="DI15" s="53">
        <f t="shared" si="14"/>
        <v>37.610748535438724</v>
      </c>
      <c r="DK15" s="57"/>
    </row>
    <row r="16" spans="1:115" s="1" customFormat="1" ht="15">
      <c r="A16" s="7" t="s">
        <v>111</v>
      </c>
      <c r="B16" s="35">
        <v>10</v>
      </c>
      <c r="C16" s="7" t="s">
        <v>115</v>
      </c>
      <c r="D16" s="66">
        <v>1977</v>
      </c>
      <c r="E16" s="6" t="s">
        <v>112</v>
      </c>
      <c r="F16" s="67" t="s">
        <v>113</v>
      </c>
      <c r="G16" s="52">
        <v>1</v>
      </c>
      <c r="H16" s="6">
        <v>9</v>
      </c>
      <c r="I16" s="6" t="s">
        <v>114</v>
      </c>
      <c r="J16" s="54">
        <v>28978</v>
      </c>
      <c r="K16" s="54">
        <v>1220</v>
      </c>
      <c r="L16" s="54">
        <v>1419</v>
      </c>
      <c r="M16" s="54"/>
      <c r="N16" s="54">
        <f>347+1</f>
        <v>348</v>
      </c>
      <c r="O16" s="54">
        <f>347+1</f>
        <v>348</v>
      </c>
      <c r="P16" s="54">
        <v>313</v>
      </c>
      <c r="Q16" s="73">
        <v>494</v>
      </c>
      <c r="R16" s="68">
        <f>6624.87+16.38</f>
        <v>6641.25</v>
      </c>
      <c r="S16" s="69">
        <v>4809.0300000000007</v>
      </c>
      <c r="T16" s="58">
        <v>196</v>
      </c>
      <c r="U16" s="92">
        <v>3797.84</v>
      </c>
      <c r="V16" s="92">
        <v>2742.1100000000006</v>
      </c>
      <c r="W16" s="54">
        <f t="shared" si="22"/>
        <v>152</v>
      </c>
      <c r="X16" s="91">
        <f t="shared" si="23"/>
        <v>2843.41</v>
      </c>
      <c r="Y16" s="91">
        <f t="shared" si="23"/>
        <v>2066.92</v>
      </c>
      <c r="Z16" s="55"/>
      <c r="AA16" s="55"/>
      <c r="AB16" s="55"/>
      <c r="AC16" s="55">
        <f t="shared" si="24"/>
        <v>16.650000000000002</v>
      </c>
      <c r="AD16" s="69">
        <f t="shared" si="25"/>
        <v>16.650000000000002</v>
      </c>
      <c r="AE16" s="55"/>
      <c r="AF16" s="68">
        <f>33.03-16.38</f>
        <v>16.650000000000002</v>
      </c>
      <c r="AG16" s="55"/>
      <c r="AH16" s="55"/>
      <c r="AI16" s="98">
        <f t="shared" si="26"/>
        <v>6657.9</v>
      </c>
      <c r="AJ16" s="54"/>
      <c r="AK16" s="54">
        <v>2</v>
      </c>
      <c r="AL16" s="54">
        <v>2</v>
      </c>
      <c r="AM16" s="54">
        <v>1</v>
      </c>
      <c r="AN16" s="54"/>
      <c r="AO16" s="54">
        <v>1</v>
      </c>
      <c r="AP16" s="54">
        <v>4533</v>
      </c>
      <c r="AQ16" s="54"/>
      <c r="AR16" s="54">
        <v>270</v>
      </c>
      <c r="AS16" s="54">
        <v>275</v>
      </c>
      <c r="AT16" s="54">
        <v>76</v>
      </c>
      <c r="AU16" s="54">
        <v>7443</v>
      </c>
      <c r="AV16" s="54"/>
      <c r="AW16" s="54">
        <v>7443</v>
      </c>
      <c r="AX16" s="54">
        <v>3268</v>
      </c>
      <c r="AY16" s="54">
        <v>228</v>
      </c>
      <c r="AZ16" s="54">
        <v>1172</v>
      </c>
      <c r="BA16" s="54">
        <v>1172</v>
      </c>
      <c r="BB16" s="54">
        <v>34</v>
      </c>
      <c r="BC16" s="54">
        <v>66</v>
      </c>
      <c r="BD16" s="54">
        <v>351</v>
      </c>
      <c r="BE16" s="54">
        <v>1053</v>
      </c>
      <c r="BF16" s="54">
        <v>1</v>
      </c>
      <c r="BG16" s="54">
        <v>17000</v>
      </c>
      <c r="BH16" s="54">
        <v>710</v>
      </c>
      <c r="BI16" s="54">
        <v>200</v>
      </c>
      <c r="BJ16" s="54"/>
      <c r="BK16" s="54"/>
      <c r="BL16" s="54"/>
      <c r="BM16" s="70">
        <f t="shared" si="27"/>
        <v>1</v>
      </c>
      <c r="BN16" s="70">
        <f t="shared" si="28"/>
        <v>6641.25</v>
      </c>
      <c r="BO16" s="70">
        <f t="shared" si="28"/>
        <v>4809.0300000000007</v>
      </c>
      <c r="BP16" s="70"/>
      <c r="BQ16" s="70"/>
      <c r="BR16" s="70"/>
      <c r="BS16" s="54"/>
      <c r="BT16" s="54"/>
      <c r="BU16" s="54"/>
      <c r="BV16" s="54"/>
      <c r="BW16" s="54"/>
      <c r="BX16" s="70"/>
      <c r="BY16" s="71"/>
      <c r="BZ16" s="71"/>
      <c r="CA16" s="71"/>
      <c r="CB16" s="71"/>
      <c r="CC16" s="71"/>
      <c r="CD16" s="71"/>
      <c r="CE16" s="71"/>
      <c r="CF16" s="72"/>
      <c r="CG16" s="72"/>
      <c r="CH16" s="75">
        <v>1865.54</v>
      </c>
      <c r="CI16" s="56">
        <v>2860</v>
      </c>
      <c r="CJ16" s="56">
        <f t="shared" si="29"/>
        <v>1640</v>
      </c>
      <c r="CK16" s="43" t="str">
        <f t="shared" si="30"/>
        <v>0</v>
      </c>
      <c r="CL16" s="44">
        <f t="shared" si="31"/>
        <v>0</v>
      </c>
      <c r="CM16" s="43">
        <f t="shared" si="32"/>
        <v>1</v>
      </c>
      <c r="CN16" s="44">
        <f t="shared" si="33"/>
        <v>7443</v>
      </c>
      <c r="CO16" s="44">
        <f t="shared" si="9"/>
        <v>1</v>
      </c>
      <c r="CP16" s="44">
        <f t="shared" si="9"/>
        <v>7443</v>
      </c>
      <c r="CQ16" s="99">
        <f>60+11</f>
        <v>71</v>
      </c>
      <c r="CR16" s="97">
        <v>1</v>
      </c>
      <c r="CS16" s="97">
        <v>0</v>
      </c>
      <c r="CT16" s="97">
        <v>0</v>
      </c>
      <c r="CU16" s="97">
        <v>1</v>
      </c>
      <c r="CV16" s="97">
        <v>2</v>
      </c>
      <c r="CW16" s="97">
        <v>0</v>
      </c>
      <c r="CX16" s="97">
        <v>0</v>
      </c>
      <c r="CY16" s="97">
        <v>1</v>
      </c>
      <c r="CZ16" s="97">
        <v>0</v>
      </c>
      <c r="DA16" s="97">
        <v>140</v>
      </c>
      <c r="DB16" s="97">
        <v>59</v>
      </c>
      <c r="DC16" s="97">
        <v>59</v>
      </c>
      <c r="DD16" s="97">
        <v>51</v>
      </c>
      <c r="DE16" s="97">
        <v>18</v>
      </c>
      <c r="DF16" s="97">
        <v>18</v>
      </c>
      <c r="DG16" s="52" t="str">
        <f t="shared" si="34"/>
        <v>0</v>
      </c>
      <c r="DH16" s="52" t="str">
        <f t="shared" si="35"/>
        <v>0</v>
      </c>
      <c r="DI16" s="53">
        <f t="shared" si="14"/>
        <v>42.81437982307547</v>
      </c>
      <c r="DK16" s="57"/>
    </row>
    <row r="17" spans="1:115" s="1" customFormat="1" ht="15">
      <c r="A17" s="7" t="s">
        <v>111</v>
      </c>
      <c r="B17" s="35">
        <v>11</v>
      </c>
      <c r="C17" s="7" t="s">
        <v>116</v>
      </c>
      <c r="D17" s="66">
        <v>1976</v>
      </c>
      <c r="E17" s="6" t="s">
        <v>112</v>
      </c>
      <c r="F17" s="67" t="s">
        <v>113</v>
      </c>
      <c r="G17" s="52">
        <v>1</v>
      </c>
      <c r="H17" s="6">
        <v>9</v>
      </c>
      <c r="I17" s="6" t="s">
        <v>114</v>
      </c>
      <c r="J17" s="54">
        <v>28978</v>
      </c>
      <c r="K17" s="54">
        <v>1201</v>
      </c>
      <c r="L17" s="54">
        <v>1419</v>
      </c>
      <c r="M17" s="54"/>
      <c r="N17" s="54">
        <v>345</v>
      </c>
      <c r="O17" s="54">
        <v>345</v>
      </c>
      <c r="P17" s="54">
        <v>313</v>
      </c>
      <c r="Q17" s="73">
        <v>431</v>
      </c>
      <c r="R17" s="68">
        <v>6636.4</v>
      </c>
      <c r="S17" s="69">
        <v>4675.6000000000004</v>
      </c>
      <c r="T17" s="94">
        <v>192</v>
      </c>
      <c r="U17" s="92">
        <v>3756.9999999999991</v>
      </c>
      <c r="V17" s="92">
        <v>2662</v>
      </c>
      <c r="W17" s="54">
        <f t="shared" si="22"/>
        <v>153</v>
      </c>
      <c r="X17" s="91">
        <f t="shared" si="23"/>
        <v>2879.4000000000005</v>
      </c>
      <c r="Y17" s="91">
        <f t="shared" si="23"/>
        <v>2013.6000000000004</v>
      </c>
      <c r="Z17" s="55"/>
      <c r="AA17" s="55"/>
      <c r="AB17" s="55"/>
      <c r="AC17" s="55">
        <f t="shared" si="24"/>
        <v>55.1</v>
      </c>
      <c r="AD17" s="69">
        <f t="shared" si="25"/>
        <v>55.1</v>
      </c>
      <c r="AE17" s="55"/>
      <c r="AF17" s="68">
        <v>55.1</v>
      </c>
      <c r="AG17" s="55"/>
      <c r="AH17" s="55"/>
      <c r="AI17" s="86">
        <f t="shared" si="26"/>
        <v>6691.5</v>
      </c>
      <c r="AJ17" s="54"/>
      <c r="AK17" s="54">
        <v>2</v>
      </c>
      <c r="AL17" s="54">
        <v>2</v>
      </c>
      <c r="AM17" s="54">
        <v>1</v>
      </c>
      <c r="AN17" s="54"/>
      <c r="AO17" s="54">
        <v>1</v>
      </c>
      <c r="AP17" s="54">
        <v>4534</v>
      </c>
      <c r="AQ17" s="54"/>
      <c r="AR17" s="54">
        <v>480</v>
      </c>
      <c r="AS17" s="54">
        <v>220</v>
      </c>
      <c r="AT17" s="54">
        <v>76</v>
      </c>
      <c r="AU17" s="54">
        <v>7423</v>
      </c>
      <c r="AV17" s="54"/>
      <c r="AW17" s="54">
        <v>7423</v>
      </c>
      <c r="AX17" s="54">
        <v>3268</v>
      </c>
      <c r="AY17" s="54">
        <v>232</v>
      </c>
      <c r="AZ17" s="54">
        <v>1173</v>
      </c>
      <c r="BA17" s="54">
        <v>1173</v>
      </c>
      <c r="BB17" s="54">
        <v>34</v>
      </c>
      <c r="BC17" s="54">
        <v>54</v>
      </c>
      <c r="BD17" s="54">
        <v>378</v>
      </c>
      <c r="BE17" s="54">
        <v>1097</v>
      </c>
      <c r="BF17" s="54">
        <v>1</v>
      </c>
      <c r="BG17" s="54">
        <v>17000</v>
      </c>
      <c r="BH17" s="54">
        <v>710</v>
      </c>
      <c r="BI17" s="54">
        <v>200</v>
      </c>
      <c r="BJ17" s="54"/>
      <c r="BK17" s="54"/>
      <c r="BL17" s="54"/>
      <c r="BM17" s="70">
        <f t="shared" si="27"/>
        <v>1</v>
      </c>
      <c r="BN17" s="70">
        <f t="shared" si="28"/>
        <v>6636.4</v>
      </c>
      <c r="BO17" s="70">
        <f t="shared" si="28"/>
        <v>4675.6000000000004</v>
      </c>
      <c r="BP17" s="70"/>
      <c r="BQ17" s="70"/>
      <c r="BR17" s="70"/>
      <c r="BS17" s="54"/>
      <c r="BT17" s="54"/>
      <c r="BU17" s="54"/>
      <c r="BV17" s="54"/>
      <c r="BW17" s="54"/>
      <c r="BX17" s="70"/>
      <c r="BY17" s="71"/>
      <c r="BZ17" s="71"/>
      <c r="CA17" s="71"/>
      <c r="CB17" s="71"/>
      <c r="CC17" s="71"/>
      <c r="CD17" s="71"/>
      <c r="CE17" s="71"/>
      <c r="CF17" s="72"/>
      <c r="CG17" s="72"/>
      <c r="CH17" s="75">
        <v>1816.6</v>
      </c>
      <c r="CI17" s="56">
        <v>3550</v>
      </c>
      <c r="CJ17" s="56">
        <f t="shared" si="29"/>
        <v>2349</v>
      </c>
      <c r="CK17" s="43" t="str">
        <f t="shared" si="30"/>
        <v>0</v>
      </c>
      <c r="CL17" s="44">
        <f t="shared" si="31"/>
        <v>0</v>
      </c>
      <c r="CM17" s="43">
        <f t="shared" si="32"/>
        <v>1</v>
      </c>
      <c r="CN17" s="44">
        <f t="shared" si="33"/>
        <v>7423</v>
      </c>
      <c r="CO17" s="44">
        <f t="shared" si="9"/>
        <v>1</v>
      </c>
      <c r="CP17" s="44">
        <f t="shared" si="9"/>
        <v>7423</v>
      </c>
      <c r="CQ17" s="99">
        <f>62+9</f>
        <v>71</v>
      </c>
      <c r="CR17" s="97">
        <v>1</v>
      </c>
      <c r="CS17" s="97">
        <v>0</v>
      </c>
      <c r="CT17" s="97">
        <v>0</v>
      </c>
      <c r="CU17" s="97">
        <v>1</v>
      </c>
      <c r="CV17" s="97">
        <v>2</v>
      </c>
      <c r="CW17" s="97">
        <v>0</v>
      </c>
      <c r="CX17" s="97">
        <v>0</v>
      </c>
      <c r="CY17" s="97">
        <v>1</v>
      </c>
      <c r="CZ17" s="97">
        <v>0</v>
      </c>
      <c r="DA17" s="97">
        <v>152</v>
      </c>
      <c r="DB17" s="97">
        <v>59</v>
      </c>
      <c r="DC17" s="97">
        <v>59</v>
      </c>
      <c r="DD17" s="97">
        <v>36</v>
      </c>
      <c r="DE17" s="97">
        <v>13</v>
      </c>
      <c r="DF17" s="97">
        <v>13</v>
      </c>
      <c r="DG17" s="52" t="str">
        <f t="shared" si="34"/>
        <v>0</v>
      </c>
      <c r="DH17" s="52" t="str">
        <f t="shared" si="35"/>
        <v>0</v>
      </c>
      <c r="DI17" s="53">
        <f t="shared" si="14"/>
        <v>43.387981435718167</v>
      </c>
      <c r="DK17" s="57"/>
    </row>
    <row r="18" spans="1:115" s="1" customFormat="1" ht="15">
      <c r="A18" s="7" t="s">
        <v>111</v>
      </c>
      <c r="B18" s="35">
        <v>12</v>
      </c>
      <c r="C18" s="7" t="s">
        <v>117</v>
      </c>
      <c r="D18" s="66">
        <v>1972</v>
      </c>
      <c r="E18" s="6" t="s">
        <v>112</v>
      </c>
      <c r="F18" s="67" t="s">
        <v>113</v>
      </c>
      <c r="G18" s="52">
        <v>1</v>
      </c>
      <c r="H18" s="6">
        <v>9</v>
      </c>
      <c r="I18" s="6" t="s">
        <v>114</v>
      </c>
      <c r="J18" s="54">
        <v>29083</v>
      </c>
      <c r="K18" s="54">
        <v>1192</v>
      </c>
      <c r="L18" s="54">
        <v>1404</v>
      </c>
      <c r="M18" s="54"/>
      <c r="N18" s="54">
        <f>352+1</f>
        <v>353</v>
      </c>
      <c r="O18" s="54">
        <f>352+1</f>
        <v>353</v>
      </c>
      <c r="P18" s="54">
        <v>322</v>
      </c>
      <c r="Q18" s="54">
        <v>446</v>
      </c>
      <c r="R18" s="68">
        <f>6712.34+21.74</f>
        <v>6734.08</v>
      </c>
      <c r="S18" s="69">
        <f>4880.12+16.44</f>
        <v>4896.5599999999995</v>
      </c>
      <c r="T18" s="58">
        <v>198</v>
      </c>
      <c r="U18" s="92">
        <v>3812.3599999999997</v>
      </c>
      <c r="V18" s="92">
        <v>2775.08</v>
      </c>
      <c r="W18" s="54">
        <f t="shared" si="22"/>
        <v>155</v>
      </c>
      <c r="X18" s="91">
        <f t="shared" si="23"/>
        <v>2921.7200000000003</v>
      </c>
      <c r="Y18" s="91">
        <f t="shared" si="23"/>
        <v>2121.4799999999996</v>
      </c>
      <c r="Z18" s="55"/>
      <c r="AA18" s="55"/>
      <c r="AB18" s="55"/>
      <c r="AC18" s="55">
        <f t="shared" si="24"/>
        <v>81.940000000000012</v>
      </c>
      <c r="AD18" s="69">
        <f t="shared" si="25"/>
        <v>81.940000000000012</v>
      </c>
      <c r="AE18" s="55"/>
      <c r="AF18" s="68">
        <f>129.11-25.43-21.74</f>
        <v>81.940000000000012</v>
      </c>
      <c r="AG18" s="55"/>
      <c r="AH18" s="55"/>
      <c r="AI18" s="86">
        <f t="shared" si="26"/>
        <v>6816.0199999999995</v>
      </c>
      <c r="AJ18" s="54"/>
      <c r="AK18" s="54">
        <v>2</v>
      </c>
      <c r="AL18" s="54">
        <v>2</v>
      </c>
      <c r="AM18" s="54">
        <v>1</v>
      </c>
      <c r="AN18" s="54"/>
      <c r="AO18" s="54">
        <v>1</v>
      </c>
      <c r="AP18" s="54">
        <v>4561</v>
      </c>
      <c r="AQ18" s="54"/>
      <c r="AR18" s="54">
        <v>381</v>
      </c>
      <c r="AS18" s="54">
        <v>236</v>
      </c>
      <c r="AT18" s="54">
        <v>76</v>
      </c>
      <c r="AU18" s="54">
        <v>7403</v>
      </c>
      <c r="AV18" s="54"/>
      <c r="AW18" s="54">
        <v>7403</v>
      </c>
      <c r="AX18" s="54">
        <v>3384</v>
      </c>
      <c r="AY18" s="54">
        <v>231</v>
      </c>
      <c r="AZ18" s="54">
        <v>1174</v>
      </c>
      <c r="BA18" s="54">
        <v>1174</v>
      </c>
      <c r="BB18" s="54">
        <v>34</v>
      </c>
      <c r="BC18" s="54">
        <v>54</v>
      </c>
      <c r="BD18" s="54">
        <v>384</v>
      </c>
      <c r="BE18" s="54">
        <v>1121</v>
      </c>
      <c r="BF18" s="54">
        <v>1</v>
      </c>
      <c r="BG18" s="54">
        <v>17000</v>
      </c>
      <c r="BH18" s="54">
        <v>710</v>
      </c>
      <c r="BI18" s="54">
        <v>200</v>
      </c>
      <c r="BJ18" s="54"/>
      <c r="BK18" s="54"/>
      <c r="BL18" s="54"/>
      <c r="BM18" s="70">
        <f t="shared" si="27"/>
        <v>1</v>
      </c>
      <c r="BN18" s="70">
        <f t="shared" si="28"/>
        <v>6734.08</v>
      </c>
      <c r="BO18" s="70">
        <f t="shared" si="28"/>
        <v>4896.5599999999995</v>
      </c>
      <c r="BP18" s="70"/>
      <c r="BQ18" s="70"/>
      <c r="BR18" s="70"/>
      <c r="BS18" s="54"/>
      <c r="BT18" s="54"/>
      <c r="BU18" s="54"/>
      <c r="BV18" s="54"/>
      <c r="BW18" s="54"/>
      <c r="BX18" s="70"/>
      <c r="BY18" s="71"/>
      <c r="BZ18" s="71"/>
      <c r="CA18" s="71"/>
      <c r="CB18" s="71"/>
      <c r="CC18" s="71"/>
      <c r="CD18" s="71"/>
      <c r="CE18" s="71"/>
      <c r="CF18" s="72"/>
      <c r="CG18" s="72"/>
      <c r="CH18" s="75">
        <v>1929.68</v>
      </c>
      <c r="CI18" s="56">
        <v>2472</v>
      </c>
      <c r="CJ18" s="56">
        <f t="shared" si="29"/>
        <v>1280</v>
      </c>
      <c r="CK18" s="43" t="str">
        <f t="shared" si="30"/>
        <v>0</v>
      </c>
      <c r="CL18" s="44">
        <f t="shared" si="31"/>
        <v>0</v>
      </c>
      <c r="CM18" s="43">
        <f t="shared" si="32"/>
        <v>1</v>
      </c>
      <c r="CN18" s="44">
        <f t="shared" si="33"/>
        <v>7403</v>
      </c>
      <c r="CO18" s="44">
        <f t="shared" si="9"/>
        <v>1</v>
      </c>
      <c r="CP18" s="44">
        <f t="shared" si="9"/>
        <v>7403</v>
      </c>
      <c r="CQ18" s="99">
        <f>65+6</f>
        <v>71</v>
      </c>
      <c r="CR18" s="97">
        <v>1</v>
      </c>
      <c r="CS18" s="97">
        <v>0</v>
      </c>
      <c r="CT18" s="97">
        <v>0</v>
      </c>
      <c r="CU18" s="97">
        <v>0</v>
      </c>
      <c r="CV18" s="97">
        <v>2</v>
      </c>
      <c r="CW18" s="97">
        <v>0</v>
      </c>
      <c r="CX18" s="97">
        <v>0</v>
      </c>
      <c r="CY18" s="97">
        <v>0</v>
      </c>
      <c r="CZ18" s="97">
        <v>0</v>
      </c>
      <c r="DA18" s="97">
        <v>96</v>
      </c>
      <c r="DB18" s="97">
        <v>54</v>
      </c>
      <c r="DC18" s="97">
        <v>54</v>
      </c>
      <c r="DD18" s="97">
        <v>22</v>
      </c>
      <c r="DE18" s="97">
        <v>13</v>
      </c>
      <c r="DF18" s="97">
        <v>13</v>
      </c>
      <c r="DG18" s="52" t="str">
        <f t="shared" si="34"/>
        <v>0</v>
      </c>
      <c r="DH18" s="52" t="str">
        <f t="shared" si="35"/>
        <v>0</v>
      </c>
      <c r="DI18" s="53">
        <f t="shared" si="14"/>
        <v>43.387069948678963</v>
      </c>
      <c r="DK18" s="57"/>
    </row>
    <row r="19" spans="1:115" s="1" customFormat="1" ht="15">
      <c r="A19" s="7" t="s">
        <v>111</v>
      </c>
      <c r="B19" s="35">
        <v>13</v>
      </c>
      <c r="C19" s="7" t="s">
        <v>118</v>
      </c>
      <c r="D19" s="66">
        <v>1978</v>
      </c>
      <c r="E19" s="6" t="s">
        <v>112</v>
      </c>
      <c r="F19" s="67" t="s">
        <v>113</v>
      </c>
      <c r="G19" s="52">
        <v>1</v>
      </c>
      <c r="H19" s="6">
        <v>9</v>
      </c>
      <c r="I19" s="6" t="s">
        <v>114</v>
      </c>
      <c r="J19" s="54">
        <v>29472</v>
      </c>
      <c r="K19" s="54">
        <v>1222</v>
      </c>
      <c r="L19" s="54">
        <v>1414</v>
      </c>
      <c r="M19" s="54"/>
      <c r="N19" s="54">
        <f>326+1+1+1</f>
        <v>329</v>
      </c>
      <c r="O19" s="54">
        <f>326+1+1+1</f>
        <v>329</v>
      </c>
      <c r="P19" s="54">
        <v>294</v>
      </c>
      <c r="Q19" s="54">
        <v>436</v>
      </c>
      <c r="R19" s="68">
        <f>6418.6+21.5+16.69+21.9</f>
        <v>6478.69</v>
      </c>
      <c r="S19" s="69">
        <f>4648.2+16.3</f>
        <v>4664.5</v>
      </c>
      <c r="T19" s="58">
        <v>188</v>
      </c>
      <c r="U19" s="92">
        <v>3727.1999999999975</v>
      </c>
      <c r="V19" s="92">
        <v>2703.1000000000026</v>
      </c>
      <c r="W19" s="54">
        <f t="shared" si="22"/>
        <v>141</v>
      </c>
      <c r="X19" s="91">
        <f t="shared" si="23"/>
        <v>2751.4900000000021</v>
      </c>
      <c r="Y19" s="91">
        <f t="shared" si="23"/>
        <v>1961.3999999999974</v>
      </c>
      <c r="Z19" s="55"/>
      <c r="AA19" s="55"/>
      <c r="AB19" s="55"/>
      <c r="AC19" s="55">
        <f t="shared" si="24"/>
        <v>38.000000000000007</v>
      </c>
      <c r="AD19" s="69">
        <f t="shared" si="25"/>
        <v>38.000000000000007</v>
      </c>
      <c r="AE19" s="55"/>
      <c r="AF19" s="68">
        <f>148.99-17-21.5-33.9-16.69-21.9</f>
        <v>38.000000000000007</v>
      </c>
      <c r="AG19" s="55"/>
      <c r="AH19" s="55"/>
      <c r="AI19" s="86">
        <f t="shared" si="26"/>
        <v>6516.69</v>
      </c>
      <c r="AJ19" s="54"/>
      <c r="AK19" s="54">
        <v>2</v>
      </c>
      <c r="AL19" s="54">
        <v>2</v>
      </c>
      <c r="AM19" s="54">
        <v>1</v>
      </c>
      <c r="AN19" s="54"/>
      <c r="AO19" s="54">
        <v>1</v>
      </c>
      <c r="AP19" s="54">
        <v>4595</v>
      </c>
      <c r="AQ19" s="54"/>
      <c r="AR19" s="54">
        <v>81</v>
      </c>
      <c r="AS19" s="54">
        <v>276</v>
      </c>
      <c r="AT19" s="54">
        <v>76</v>
      </c>
      <c r="AU19" s="54">
        <v>7383</v>
      </c>
      <c r="AV19" s="54"/>
      <c r="AW19" s="54">
        <v>7383</v>
      </c>
      <c r="AX19" s="54">
        <v>3288</v>
      </c>
      <c r="AY19" s="54">
        <v>230</v>
      </c>
      <c r="AZ19" s="54">
        <v>1175</v>
      </c>
      <c r="BA19" s="54">
        <v>1175</v>
      </c>
      <c r="BB19" s="54">
        <v>34</v>
      </c>
      <c r="BC19" s="54">
        <v>78</v>
      </c>
      <c r="BD19" s="54">
        <v>371</v>
      </c>
      <c r="BE19" s="54">
        <v>1113</v>
      </c>
      <c r="BF19" s="54">
        <v>1</v>
      </c>
      <c r="BG19" s="54">
        <v>17000</v>
      </c>
      <c r="BH19" s="54">
        <v>710</v>
      </c>
      <c r="BI19" s="54">
        <v>200</v>
      </c>
      <c r="BJ19" s="54"/>
      <c r="BK19" s="54"/>
      <c r="BL19" s="54"/>
      <c r="BM19" s="70">
        <f t="shared" si="27"/>
        <v>1</v>
      </c>
      <c r="BN19" s="70">
        <f t="shared" si="28"/>
        <v>6478.69</v>
      </c>
      <c r="BO19" s="70">
        <f t="shared" si="28"/>
        <v>4664.5</v>
      </c>
      <c r="BP19" s="70"/>
      <c r="BQ19" s="70"/>
      <c r="BR19" s="70"/>
      <c r="BS19" s="54"/>
      <c r="BT19" s="54"/>
      <c r="BU19" s="54"/>
      <c r="BV19" s="54"/>
      <c r="BW19" s="54"/>
      <c r="BX19" s="70"/>
      <c r="BY19" s="71"/>
      <c r="BZ19" s="71"/>
      <c r="CA19" s="71"/>
      <c r="CB19" s="71"/>
      <c r="CC19" s="71"/>
      <c r="CD19" s="71"/>
      <c r="CE19" s="71"/>
      <c r="CF19" s="72"/>
      <c r="CG19" s="72"/>
      <c r="CH19" s="75">
        <v>1744.6</v>
      </c>
      <c r="CI19" s="56">
        <v>3221</v>
      </c>
      <c r="CJ19" s="56">
        <f t="shared" si="29"/>
        <v>1999</v>
      </c>
      <c r="CK19" s="43" t="str">
        <f t="shared" si="30"/>
        <v>0</v>
      </c>
      <c r="CL19" s="44">
        <f t="shared" si="31"/>
        <v>0</v>
      </c>
      <c r="CM19" s="43">
        <f t="shared" si="32"/>
        <v>1</v>
      </c>
      <c r="CN19" s="44">
        <f t="shared" si="33"/>
        <v>7383</v>
      </c>
      <c r="CO19" s="44">
        <f t="shared" si="9"/>
        <v>1</v>
      </c>
      <c r="CP19" s="44">
        <f t="shared" si="9"/>
        <v>7383</v>
      </c>
      <c r="CQ19" s="99">
        <f>66+5</f>
        <v>71</v>
      </c>
      <c r="CR19" s="97">
        <v>1</v>
      </c>
      <c r="CS19" s="97">
        <v>0</v>
      </c>
      <c r="CT19" s="97">
        <v>0</v>
      </c>
      <c r="CU19" s="97">
        <v>1</v>
      </c>
      <c r="CV19" s="97">
        <v>2</v>
      </c>
      <c r="CW19" s="97">
        <v>0</v>
      </c>
      <c r="CX19" s="97">
        <v>0</v>
      </c>
      <c r="CY19" s="97">
        <v>1</v>
      </c>
      <c r="CZ19" s="97">
        <v>0</v>
      </c>
      <c r="DA19" s="97">
        <v>127</v>
      </c>
      <c r="DB19" s="97">
        <v>57</v>
      </c>
      <c r="DC19" s="97">
        <v>57</v>
      </c>
      <c r="DD19" s="97">
        <v>31</v>
      </c>
      <c r="DE19" s="97">
        <v>18</v>
      </c>
      <c r="DF19" s="97">
        <v>18</v>
      </c>
      <c r="DG19" s="52" t="str">
        <f t="shared" si="34"/>
        <v>0</v>
      </c>
      <c r="DH19" s="52" t="str">
        <f t="shared" si="35"/>
        <v>0</v>
      </c>
      <c r="DI19" s="53">
        <f t="shared" si="14"/>
        <v>42.469851158181704</v>
      </c>
      <c r="DK19" s="57"/>
    </row>
    <row r="20" spans="1:115" s="1" customFormat="1" ht="15" hidden="1" outlineLevel="1">
      <c r="A20" s="7"/>
      <c r="B20" s="35"/>
      <c r="C20" s="7"/>
      <c r="D20" s="66"/>
      <c r="E20" s="6"/>
      <c r="F20" s="67"/>
      <c r="G20" s="52"/>
      <c r="H20" s="6"/>
      <c r="I20" s="6"/>
      <c r="J20" s="54"/>
      <c r="K20" s="54"/>
      <c r="L20" s="54"/>
      <c r="M20" s="54"/>
      <c r="N20" s="54"/>
      <c r="O20" s="54"/>
      <c r="P20" s="54"/>
      <c r="Q20" s="54"/>
      <c r="R20" s="68"/>
      <c r="S20" s="69"/>
      <c r="T20" s="58"/>
      <c r="U20" s="92"/>
      <c r="V20" s="92"/>
      <c r="W20" s="54"/>
      <c r="X20" s="91"/>
      <c r="Y20" s="91"/>
      <c r="Z20" s="55"/>
      <c r="AA20" s="55"/>
      <c r="AB20" s="55"/>
      <c r="AC20" s="55"/>
      <c r="AD20" s="69"/>
      <c r="AE20" s="55"/>
      <c r="AF20" s="68"/>
      <c r="AG20" s="55"/>
      <c r="AH20" s="55"/>
      <c r="AI20" s="86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70"/>
      <c r="BN20" s="70"/>
      <c r="BO20" s="70"/>
      <c r="BP20" s="70"/>
      <c r="BQ20" s="70"/>
      <c r="BR20" s="70"/>
      <c r="BS20" s="54"/>
      <c r="BT20" s="54"/>
      <c r="BU20" s="54"/>
      <c r="BV20" s="54"/>
      <c r="BW20" s="54"/>
      <c r="BX20" s="70"/>
      <c r="BY20" s="71"/>
      <c r="BZ20" s="71"/>
      <c r="CA20" s="71"/>
      <c r="CB20" s="71"/>
      <c r="CC20" s="71"/>
      <c r="CD20" s="71"/>
      <c r="CE20" s="71"/>
      <c r="CF20" s="72"/>
      <c r="CG20" s="72"/>
      <c r="CH20" s="75"/>
      <c r="CI20" s="56"/>
      <c r="CJ20" s="56"/>
      <c r="CK20" s="43"/>
      <c r="CL20" s="44"/>
      <c r="CM20" s="43"/>
      <c r="CN20" s="44"/>
      <c r="CO20" s="44"/>
      <c r="CP20" s="44"/>
      <c r="CQ20" s="76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4"/>
      <c r="DH20" s="74"/>
      <c r="DI20" s="53"/>
      <c r="DK20" s="57"/>
    </row>
    <row r="21" spans="1:115" s="1" customFormat="1" ht="15" hidden="1" outlineLevel="1">
      <c r="A21" s="7"/>
      <c r="B21" s="35"/>
      <c r="C21" s="7"/>
      <c r="D21" s="66"/>
      <c r="E21" s="6"/>
      <c r="F21" s="67"/>
      <c r="G21" s="52"/>
      <c r="H21" s="6"/>
      <c r="I21" s="6"/>
      <c r="J21" s="54"/>
      <c r="K21" s="54"/>
      <c r="L21" s="54"/>
      <c r="M21" s="54"/>
      <c r="N21" s="54"/>
      <c r="O21" s="54"/>
      <c r="P21" s="54"/>
      <c r="Q21" s="54"/>
      <c r="R21" s="68"/>
      <c r="S21" s="69"/>
      <c r="T21" s="58"/>
      <c r="U21" s="92"/>
      <c r="V21" s="92"/>
      <c r="W21" s="54"/>
      <c r="X21" s="91"/>
      <c r="Y21" s="91"/>
      <c r="Z21" s="55"/>
      <c r="AA21" s="55"/>
      <c r="AB21" s="55"/>
      <c r="AC21" s="55"/>
      <c r="AD21" s="69"/>
      <c r="AE21" s="55"/>
      <c r="AF21" s="68"/>
      <c r="AG21" s="55"/>
      <c r="AH21" s="55"/>
      <c r="AI21" s="86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70"/>
      <c r="BN21" s="70"/>
      <c r="BO21" s="70"/>
      <c r="BP21" s="70"/>
      <c r="BQ21" s="70"/>
      <c r="BR21" s="70"/>
      <c r="BS21" s="54"/>
      <c r="BT21" s="54"/>
      <c r="BU21" s="54"/>
      <c r="BV21" s="54"/>
      <c r="BW21" s="54"/>
      <c r="BX21" s="70"/>
      <c r="BY21" s="71"/>
      <c r="BZ21" s="71"/>
      <c r="CA21" s="71"/>
      <c r="CB21" s="71"/>
      <c r="CC21" s="71"/>
      <c r="CD21" s="71"/>
      <c r="CE21" s="71"/>
      <c r="CF21" s="72"/>
      <c r="CG21" s="72"/>
      <c r="CH21" s="75"/>
      <c r="CI21" s="56"/>
      <c r="CJ21" s="56"/>
      <c r="CK21" s="43"/>
      <c r="CL21" s="44"/>
      <c r="CM21" s="43"/>
      <c r="CN21" s="44"/>
      <c r="CO21" s="44"/>
      <c r="CP21" s="44"/>
      <c r="CQ21" s="76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4"/>
      <c r="DH21" s="74"/>
      <c r="DI21" s="53"/>
      <c r="DK21" s="57"/>
    </row>
    <row r="22" spans="1:115" s="1" customFormat="1" ht="15" hidden="1" outlineLevel="1">
      <c r="A22" s="7"/>
      <c r="B22" s="35"/>
      <c r="C22" s="7"/>
      <c r="D22" s="66"/>
      <c r="E22" s="6"/>
      <c r="F22" s="67"/>
      <c r="G22" s="52"/>
      <c r="H22" s="6"/>
      <c r="I22" s="6"/>
      <c r="J22" s="54"/>
      <c r="K22" s="54"/>
      <c r="L22" s="54"/>
      <c r="M22" s="54"/>
      <c r="N22" s="54"/>
      <c r="O22" s="54"/>
      <c r="P22" s="54"/>
      <c r="Q22" s="54"/>
      <c r="R22" s="68"/>
      <c r="S22" s="69"/>
      <c r="T22" s="58"/>
      <c r="U22" s="92"/>
      <c r="V22" s="92"/>
      <c r="W22" s="54"/>
      <c r="X22" s="91"/>
      <c r="Y22" s="91"/>
      <c r="Z22" s="55"/>
      <c r="AA22" s="55"/>
      <c r="AB22" s="55"/>
      <c r="AC22" s="55"/>
      <c r="AD22" s="69"/>
      <c r="AE22" s="55"/>
      <c r="AF22" s="68"/>
      <c r="AG22" s="55"/>
      <c r="AH22" s="55"/>
      <c r="AI22" s="86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70"/>
      <c r="BN22" s="70"/>
      <c r="BO22" s="70"/>
      <c r="BP22" s="70"/>
      <c r="BQ22" s="70"/>
      <c r="BR22" s="70"/>
      <c r="BS22" s="54"/>
      <c r="BT22" s="54"/>
      <c r="BU22" s="54"/>
      <c r="BV22" s="54"/>
      <c r="BW22" s="54"/>
      <c r="BX22" s="70"/>
      <c r="BY22" s="71"/>
      <c r="BZ22" s="71"/>
      <c r="CA22" s="71"/>
      <c r="CB22" s="71"/>
      <c r="CC22" s="71"/>
      <c r="CD22" s="71"/>
      <c r="CE22" s="71"/>
      <c r="CF22" s="72"/>
      <c r="CG22" s="72"/>
      <c r="CH22" s="75"/>
      <c r="CI22" s="56"/>
      <c r="CJ22" s="56"/>
      <c r="CK22" s="43"/>
      <c r="CL22" s="44"/>
      <c r="CM22" s="43"/>
      <c r="CN22" s="44"/>
      <c r="CO22" s="44"/>
      <c r="CP22" s="44"/>
      <c r="CQ22" s="76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4"/>
      <c r="DH22" s="74"/>
      <c r="DI22" s="53"/>
      <c r="DK22" s="57"/>
    </row>
    <row r="23" spans="1:115" s="1" customFormat="1" ht="15" hidden="1" outlineLevel="1">
      <c r="A23" s="7"/>
      <c r="B23" s="35"/>
      <c r="C23" s="7"/>
      <c r="D23" s="66"/>
      <c r="E23" s="6"/>
      <c r="F23" s="67"/>
      <c r="G23" s="52"/>
      <c r="H23" s="6"/>
      <c r="I23" s="6"/>
      <c r="J23" s="54"/>
      <c r="K23" s="54"/>
      <c r="L23" s="54"/>
      <c r="M23" s="54"/>
      <c r="N23" s="54"/>
      <c r="O23" s="54"/>
      <c r="P23" s="54"/>
      <c r="Q23" s="54"/>
      <c r="R23" s="68"/>
      <c r="S23" s="69"/>
      <c r="T23" s="58"/>
      <c r="U23" s="92"/>
      <c r="V23" s="92"/>
      <c r="W23" s="54"/>
      <c r="X23" s="91"/>
      <c r="Y23" s="91"/>
      <c r="Z23" s="55"/>
      <c r="AA23" s="55"/>
      <c r="AB23" s="55"/>
      <c r="AC23" s="55"/>
      <c r="AD23" s="69"/>
      <c r="AE23" s="55"/>
      <c r="AF23" s="68"/>
      <c r="AG23" s="55"/>
      <c r="AH23" s="55"/>
      <c r="AI23" s="86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70"/>
      <c r="BN23" s="70"/>
      <c r="BO23" s="70"/>
      <c r="BP23" s="70"/>
      <c r="BQ23" s="70"/>
      <c r="BR23" s="70"/>
      <c r="BS23" s="54"/>
      <c r="BT23" s="54"/>
      <c r="BU23" s="54"/>
      <c r="BV23" s="54"/>
      <c r="BW23" s="54"/>
      <c r="BX23" s="70"/>
      <c r="BY23" s="71"/>
      <c r="BZ23" s="71"/>
      <c r="CA23" s="71"/>
      <c r="CB23" s="71"/>
      <c r="CC23" s="71"/>
      <c r="CD23" s="71"/>
      <c r="CE23" s="71"/>
      <c r="CF23" s="72"/>
      <c r="CG23" s="72"/>
      <c r="CH23" s="75"/>
      <c r="CI23" s="56"/>
      <c r="CJ23" s="56"/>
      <c r="CK23" s="43"/>
      <c r="CL23" s="44"/>
      <c r="CM23" s="43"/>
      <c r="CN23" s="44"/>
      <c r="CO23" s="44"/>
      <c r="CP23" s="44"/>
      <c r="CQ23" s="76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4"/>
      <c r="DH23" s="74"/>
      <c r="DI23" s="53"/>
      <c r="DK23" s="57"/>
    </row>
    <row r="24" spans="1:115" s="1" customFormat="1" ht="15" hidden="1" outlineLevel="1">
      <c r="A24" s="7"/>
      <c r="B24" s="35"/>
      <c r="C24" s="7"/>
      <c r="D24" s="66"/>
      <c r="E24" s="6"/>
      <c r="F24" s="67"/>
      <c r="G24" s="52"/>
      <c r="H24" s="6"/>
      <c r="I24" s="6"/>
      <c r="J24" s="54"/>
      <c r="K24" s="54"/>
      <c r="L24" s="54"/>
      <c r="M24" s="54"/>
      <c r="N24" s="54"/>
      <c r="O24" s="54"/>
      <c r="P24" s="54"/>
      <c r="Q24" s="54"/>
      <c r="R24" s="68"/>
      <c r="S24" s="69"/>
      <c r="T24" s="58"/>
      <c r="U24" s="92"/>
      <c r="V24" s="92"/>
      <c r="W24" s="54"/>
      <c r="X24" s="91"/>
      <c r="Y24" s="91"/>
      <c r="Z24" s="55"/>
      <c r="AA24" s="55"/>
      <c r="AB24" s="55"/>
      <c r="AC24" s="55"/>
      <c r="AD24" s="69"/>
      <c r="AE24" s="55"/>
      <c r="AF24" s="68"/>
      <c r="AG24" s="55"/>
      <c r="AH24" s="55"/>
      <c r="AI24" s="86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70"/>
      <c r="BN24" s="70"/>
      <c r="BO24" s="70"/>
      <c r="BP24" s="70"/>
      <c r="BQ24" s="70"/>
      <c r="BR24" s="70"/>
      <c r="BS24" s="54"/>
      <c r="BT24" s="54"/>
      <c r="BU24" s="54"/>
      <c r="BV24" s="54"/>
      <c r="BW24" s="54"/>
      <c r="BX24" s="70"/>
      <c r="BY24" s="71"/>
      <c r="BZ24" s="71"/>
      <c r="CA24" s="71"/>
      <c r="CB24" s="71"/>
      <c r="CC24" s="71"/>
      <c r="CD24" s="71"/>
      <c r="CE24" s="71"/>
      <c r="CF24" s="72"/>
      <c r="CG24" s="72"/>
      <c r="CH24" s="75"/>
      <c r="CI24" s="56"/>
      <c r="CJ24" s="56"/>
      <c r="CK24" s="43"/>
      <c r="CL24" s="44"/>
      <c r="CM24" s="43"/>
      <c r="CN24" s="44"/>
      <c r="CO24" s="44"/>
      <c r="CP24" s="44"/>
      <c r="CQ24" s="76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4"/>
      <c r="DH24" s="74"/>
      <c r="DI24" s="53"/>
      <c r="DK24" s="57"/>
    </row>
    <row r="25" spans="1:115" s="1" customFormat="1" ht="15" hidden="1" outlineLevel="1">
      <c r="A25" s="7"/>
      <c r="B25" s="35"/>
      <c r="C25" s="7"/>
      <c r="D25" s="66"/>
      <c r="E25" s="6"/>
      <c r="F25" s="67"/>
      <c r="G25" s="52"/>
      <c r="H25" s="6"/>
      <c r="I25" s="6"/>
      <c r="J25" s="54"/>
      <c r="K25" s="54"/>
      <c r="L25" s="54"/>
      <c r="M25" s="54"/>
      <c r="N25" s="54"/>
      <c r="O25" s="54"/>
      <c r="P25" s="54"/>
      <c r="Q25" s="54"/>
      <c r="R25" s="68"/>
      <c r="S25" s="69"/>
      <c r="T25" s="58"/>
      <c r="U25" s="92"/>
      <c r="V25" s="92"/>
      <c r="W25" s="54"/>
      <c r="X25" s="91"/>
      <c r="Y25" s="91"/>
      <c r="Z25" s="55"/>
      <c r="AA25" s="55"/>
      <c r="AB25" s="55"/>
      <c r="AC25" s="55"/>
      <c r="AD25" s="69"/>
      <c r="AE25" s="55"/>
      <c r="AF25" s="68"/>
      <c r="AG25" s="55"/>
      <c r="AH25" s="55"/>
      <c r="AI25" s="86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70"/>
      <c r="BN25" s="70"/>
      <c r="BO25" s="70"/>
      <c r="BP25" s="70"/>
      <c r="BQ25" s="70"/>
      <c r="BR25" s="70"/>
      <c r="BS25" s="54"/>
      <c r="BT25" s="54"/>
      <c r="BU25" s="54"/>
      <c r="BV25" s="54"/>
      <c r="BW25" s="54"/>
      <c r="BX25" s="70"/>
      <c r="BY25" s="71"/>
      <c r="BZ25" s="71"/>
      <c r="CA25" s="71"/>
      <c r="CB25" s="71"/>
      <c r="CC25" s="71"/>
      <c r="CD25" s="71"/>
      <c r="CE25" s="71"/>
      <c r="CF25" s="72"/>
      <c r="CG25" s="72"/>
      <c r="CH25" s="75"/>
      <c r="CI25" s="56"/>
      <c r="CJ25" s="56"/>
      <c r="CK25" s="43"/>
      <c r="CL25" s="44"/>
      <c r="CM25" s="43"/>
      <c r="CN25" s="44"/>
      <c r="CO25" s="44"/>
      <c r="CP25" s="44"/>
      <c r="CQ25" s="76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4"/>
      <c r="DH25" s="74"/>
      <c r="DI25" s="53"/>
      <c r="DK25" s="57"/>
    </row>
    <row r="26" spans="1:115" s="1" customFormat="1" ht="15" hidden="1" outlineLevel="1">
      <c r="A26" s="7"/>
      <c r="B26" s="35"/>
      <c r="C26" s="7"/>
      <c r="D26" s="66"/>
      <c r="E26" s="6"/>
      <c r="F26" s="67"/>
      <c r="G26" s="52"/>
      <c r="H26" s="6"/>
      <c r="I26" s="6"/>
      <c r="J26" s="54"/>
      <c r="K26" s="54"/>
      <c r="L26" s="54"/>
      <c r="M26" s="54"/>
      <c r="N26" s="54"/>
      <c r="O26" s="54"/>
      <c r="P26" s="54"/>
      <c r="Q26" s="54"/>
      <c r="R26" s="68"/>
      <c r="S26" s="69"/>
      <c r="T26" s="58"/>
      <c r="U26" s="92"/>
      <c r="V26" s="92"/>
      <c r="W26" s="54"/>
      <c r="X26" s="91"/>
      <c r="Y26" s="91"/>
      <c r="Z26" s="55"/>
      <c r="AA26" s="55"/>
      <c r="AB26" s="55"/>
      <c r="AC26" s="55"/>
      <c r="AD26" s="69"/>
      <c r="AE26" s="55"/>
      <c r="AF26" s="68"/>
      <c r="AG26" s="55"/>
      <c r="AH26" s="55"/>
      <c r="AI26" s="86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70"/>
      <c r="BN26" s="70"/>
      <c r="BO26" s="70"/>
      <c r="BP26" s="70"/>
      <c r="BQ26" s="70"/>
      <c r="BR26" s="70"/>
      <c r="BS26" s="54"/>
      <c r="BT26" s="54"/>
      <c r="BU26" s="54"/>
      <c r="BV26" s="54"/>
      <c r="BW26" s="54"/>
      <c r="BX26" s="70"/>
      <c r="BY26" s="71"/>
      <c r="BZ26" s="71"/>
      <c r="CA26" s="71"/>
      <c r="CB26" s="71"/>
      <c r="CC26" s="71"/>
      <c r="CD26" s="71"/>
      <c r="CE26" s="71"/>
      <c r="CF26" s="72"/>
      <c r="CG26" s="72"/>
      <c r="CH26" s="75"/>
      <c r="CI26" s="56"/>
      <c r="CJ26" s="56"/>
      <c r="CK26" s="43"/>
      <c r="CL26" s="44"/>
      <c r="CM26" s="43"/>
      <c r="CN26" s="44"/>
      <c r="CO26" s="44"/>
      <c r="CP26" s="44"/>
      <c r="CQ26" s="76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4"/>
      <c r="DH26" s="74"/>
      <c r="DI26" s="53"/>
      <c r="DK26" s="57"/>
    </row>
    <row r="27" spans="1:115" s="1" customFormat="1" ht="15" hidden="1" outlineLevel="1">
      <c r="A27" s="7"/>
      <c r="B27" s="35"/>
      <c r="C27" s="7"/>
      <c r="D27" s="66"/>
      <c r="E27" s="6"/>
      <c r="F27" s="67"/>
      <c r="G27" s="52"/>
      <c r="H27" s="6"/>
      <c r="I27" s="6"/>
      <c r="J27" s="54"/>
      <c r="K27" s="54"/>
      <c r="L27" s="54"/>
      <c r="M27" s="54"/>
      <c r="N27" s="54"/>
      <c r="O27" s="54"/>
      <c r="P27" s="54"/>
      <c r="Q27" s="54"/>
      <c r="R27" s="68"/>
      <c r="S27" s="69"/>
      <c r="T27" s="58"/>
      <c r="U27" s="92"/>
      <c r="V27" s="92"/>
      <c r="W27" s="54"/>
      <c r="X27" s="91"/>
      <c r="Y27" s="91"/>
      <c r="Z27" s="55"/>
      <c r="AA27" s="55"/>
      <c r="AB27" s="55"/>
      <c r="AC27" s="55"/>
      <c r="AD27" s="69"/>
      <c r="AE27" s="55"/>
      <c r="AF27" s="68"/>
      <c r="AG27" s="55"/>
      <c r="AH27" s="55"/>
      <c r="AI27" s="86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70"/>
      <c r="BN27" s="70"/>
      <c r="BO27" s="70"/>
      <c r="BP27" s="70"/>
      <c r="BQ27" s="70"/>
      <c r="BR27" s="70"/>
      <c r="BS27" s="54"/>
      <c r="BT27" s="54"/>
      <c r="BU27" s="54"/>
      <c r="BV27" s="54"/>
      <c r="BW27" s="54"/>
      <c r="BX27" s="70"/>
      <c r="BY27" s="71"/>
      <c r="BZ27" s="71"/>
      <c r="CA27" s="71"/>
      <c r="CB27" s="71"/>
      <c r="CC27" s="71"/>
      <c r="CD27" s="71"/>
      <c r="CE27" s="71"/>
      <c r="CF27" s="72"/>
      <c r="CG27" s="72"/>
      <c r="CH27" s="75"/>
      <c r="CI27" s="56"/>
      <c r="CJ27" s="56"/>
      <c r="CK27" s="43"/>
      <c r="CL27" s="44"/>
      <c r="CM27" s="43"/>
      <c r="CN27" s="44"/>
      <c r="CO27" s="44"/>
      <c r="CP27" s="44"/>
      <c r="CQ27" s="76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4"/>
      <c r="DH27" s="74"/>
      <c r="DI27" s="53"/>
      <c r="DK27" s="57"/>
    </row>
    <row r="28" spans="1:115" s="1" customFormat="1" ht="15" hidden="1" outlineLevel="1">
      <c r="A28" s="7"/>
      <c r="B28" s="35"/>
      <c r="C28" s="7"/>
      <c r="D28" s="66"/>
      <c r="E28" s="6"/>
      <c r="F28" s="67"/>
      <c r="G28" s="52"/>
      <c r="H28" s="6"/>
      <c r="I28" s="6"/>
      <c r="J28" s="54"/>
      <c r="K28" s="54"/>
      <c r="L28" s="54"/>
      <c r="M28" s="54"/>
      <c r="N28" s="54"/>
      <c r="O28" s="54"/>
      <c r="P28" s="54"/>
      <c r="Q28" s="54"/>
      <c r="R28" s="68"/>
      <c r="S28" s="69"/>
      <c r="T28" s="58"/>
      <c r="U28" s="92"/>
      <c r="V28" s="92"/>
      <c r="W28" s="54"/>
      <c r="X28" s="91"/>
      <c r="Y28" s="91"/>
      <c r="Z28" s="55"/>
      <c r="AA28" s="55"/>
      <c r="AB28" s="55"/>
      <c r="AC28" s="55"/>
      <c r="AD28" s="69"/>
      <c r="AE28" s="55"/>
      <c r="AF28" s="68"/>
      <c r="AG28" s="55"/>
      <c r="AH28" s="55"/>
      <c r="AI28" s="86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70"/>
      <c r="BN28" s="70"/>
      <c r="BO28" s="70"/>
      <c r="BP28" s="70"/>
      <c r="BQ28" s="70"/>
      <c r="BR28" s="70"/>
      <c r="BS28" s="54"/>
      <c r="BT28" s="54"/>
      <c r="BU28" s="54"/>
      <c r="BV28" s="54"/>
      <c r="BW28" s="54"/>
      <c r="BX28" s="70"/>
      <c r="BY28" s="71"/>
      <c r="BZ28" s="71"/>
      <c r="CA28" s="71"/>
      <c r="CB28" s="71"/>
      <c r="CC28" s="71"/>
      <c r="CD28" s="71"/>
      <c r="CE28" s="71"/>
      <c r="CF28" s="72"/>
      <c r="CG28" s="72"/>
      <c r="CH28" s="75"/>
      <c r="CI28" s="56"/>
      <c r="CJ28" s="56"/>
      <c r="CK28" s="43"/>
      <c r="CL28" s="44"/>
      <c r="CM28" s="43"/>
      <c r="CN28" s="44"/>
      <c r="CO28" s="44"/>
      <c r="CP28" s="44"/>
      <c r="CQ28" s="76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4"/>
      <c r="DH28" s="74"/>
      <c r="DI28" s="53"/>
      <c r="DK28" s="57"/>
    </row>
    <row r="29" spans="1:115" s="1" customFormat="1" ht="15" hidden="1" outlineLevel="1">
      <c r="A29" s="7"/>
      <c r="B29" s="35"/>
      <c r="C29" s="7"/>
      <c r="D29" s="66"/>
      <c r="E29" s="6"/>
      <c r="F29" s="67"/>
      <c r="G29" s="52"/>
      <c r="H29" s="6"/>
      <c r="I29" s="6"/>
      <c r="J29" s="54"/>
      <c r="K29" s="54"/>
      <c r="L29" s="54"/>
      <c r="M29" s="54"/>
      <c r="N29" s="54"/>
      <c r="O29" s="54"/>
      <c r="P29" s="54"/>
      <c r="Q29" s="54"/>
      <c r="R29" s="68"/>
      <c r="S29" s="69"/>
      <c r="T29" s="58"/>
      <c r="U29" s="92"/>
      <c r="V29" s="92"/>
      <c r="W29" s="54"/>
      <c r="X29" s="91"/>
      <c r="Y29" s="91"/>
      <c r="Z29" s="55"/>
      <c r="AA29" s="55"/>
      <c r="AB29" s="55"/>
      <c r="AC29" s="55"/>
      <c r="AD29" s="69"/>
      <c r="AE29" s="55"/>
      <c r="AF29" s="68"/>
      <c r="AG29" s="55"/>
      <c r="AH29" s="55"/>
      <c r="AI29" s="86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70"/>
      <c r="BN29" s="70"/>
      <c r="BO29" s="70"/>
      <c r="BP29" s="70"/>
      <c r="BQ29" s="70"/>
      <c r="BR29" s="70"/>
      <c r="BS29" s="54"/>
      <c r="BT29" s="54"/>
      <c r="BU29" s="54"/>
      <c r="BV29" s="54"/>
      <c r="BW29" s="54"/>
      <c r="BX29" s="70"/>
      <c r="BY29" s="71"/>
      <c r="BZ29" s="71"/>
      <c r="CA29" s="71"/>
      <c r="CB29" s="71"/>
      <c r="CC29" s="71"/>
      <c r="CD29" s="71"/>
      <c r="CE29" s="71"/>
      <c r="CF29" s="72"/>
      <c r="CG29" s="72"/>
      <c r="CH29" s="75"/>
      <c r="CI29" s="56"/>
      <c r="CJ29" s="56"/>
      <c r="CK29" s="43"/>
      <c r="CL29" s="44"/>
      <c r="CM29" s="43"/>
      <c r="CN29" s="44"/>
      <c r="CO29" s="44"/>
      <c r="CP29" s="44"/>
      <c r="CQ29" s="76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4"/>
      <c r="DH29" s="74"/>
      <c r="DI29" s="53"/>
      <c r="DK29" s="57"/>
    </row>
    <row r="30" spans="1:115" s="1" customFormat="1" ht="15" hidden="1" outlineLevel="1">
      <c r="A30" s="7"/>
      <c r="B30" s="35"/>
      <c r="C30" s="7"/>
      <c r="D30" s="66"/>
      <c r="E30" s="6"/>
      <c r="F30" s="67"/>
      <c r="G30" s="52"/>
      <c r="H30" s="6"/>
      <c r="I30" s="6"/>
      <c r="J30" s="54"/>
      <c r="K30" s="54"/>
      <c r="L30" s="54"/>
      <c r="M30" s="54"/>
      <c r="N30" s="54"/>
      <c r="O30" s="54"/>
      <c r="P30" s="54"/>
      <c r="Q30" s="54"/>
      <c r="R30" s="68"/>
      <c r="S30" s="69"/>
      <c r="T30" s="58"/>
      <c r="U30" s="92"/>
      <c r="V30" s="92"/>
      <c r="W30" s="54"/>
      <c r="X30" s="91"/>
      <c r="Y30" s="91"/>
      <c r="Z30" s="55"/>
      <c r="AA30" s="55"/>
      <c r="AB30" s="55"/>
      <c r="AC30" s="55"/>
      <c r="AD30" s="69"/>
      <c r="AE30" s="55"/>
      <c r="AF30" s="68"/>
      <c r="AG30" s="55"/>
      <c r="AH30" s="55"/>
      <c r="AI30" s="86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70"/>
      <c r="BN30" s="70"/>
      <c r="BO30" s="70"/>
      <c r="BP30" s="70"/>
      <c r="BQ30" s="70"/>
      <c r="BR30" s="70"/>
      <c r="BS30" s="54"/>
      <c r="BT30" s="54"/>
      <c r="BU30" s="54"/>
      <c r="BV30" s="54"/>
      <c r="BW30" s="54"/>
      <c r="BX30" s="70"/>
      <c r="BY30" s="71"/>
      <c r="BZ30" s="71"/>
      <c r="CA30" s="71"/>
      <c r="CB30" s="71"/>
      <c r="CC30" s="71"/>
      <c r="CD30" s="71"/>
      <c r="CE30" s="71"/>
      <c r="CF30" s="72"/>
      <c r="CG30" s="72"/>
      <c r="CH30" s="75"/>
      <c r="CI30" s="56"/>
      <c r="CJ30" s="56"/>
      <c r="CK30" s="43"/>
      <c r="CL30" s="44"/>
      <c r="CM30" s="43"/>
      <c r="CN30" s="44"/>
      <c r="CO30" s="44"/>
      <c r="CP30" s="44"/>
      <c r="CQ30" s="76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4"/>
      <c r="DH30" s="74"/>
      <c r="DI30" s="53"/>
      <c r="DK30" s="57"/>
    </row>
    <row r="31" spans="1:115" s="1" customFormat="1" ht="15" hidden="1" outlineLevel="1">
      <c r="A31" s="7"/>
      <c r="B31" s="35"/>
      <c r="C31" s="7"/>
      <c r="D31" s="66"/>
      <c r="E31" s="6"/>
      <c r="F31" s="67"/>
      <c r="G31" s="52"/>
      <c r="H31" s="6"/>
      <c r="I31" s="6"/>
      <c r="J31" s="54"/>
      <c r="K31" s="54"/>
      <c r="L31" s="54"/>
      <c r="M31" s="54"/>
      <c r="N31" s="54"/>
      <c r="O31" s="54"/>
      <c r="P31" s="54"/>
      <c r="Q31" s="54"/>
      <c r="R31" s="68"/>
      <c r="S31" s="69"/>
      <c r="T31" s="58"/>
      <c r="U31" s="92"/>
      <c r="V31" s="92"/>
      <c r="W31" s="54"/>
      <c r="X31" s="91"/>
      <c r="Y31" s="91"/>
      <c r="Z31" s="55"/>
      <c r="AA31" s="55"/>
      <c r="AB31" s="55"/>
      <c r="AC31" s="55"/>
      <c r="AD31" s="69"/>
      <c r="AE31" s="55"/>
      <c r="AF31" s="68"/>
      <c r="AG31" s="55"/>
      <c r="AH31" s="55"/>
      <c r="AI31" s="86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70"/>
      <c r="BN31" s="70"/>
      <c r="BO31" s="70"/>
      <c r="BP31" s="70"/>
      <c r="BQ31" s="70"/>
      <c r="BR31" s="70"/>
      <c r="BS31" s="54"/>
      <c r="BT31" s="54"/>
      <c r="BU31" s="54"/>
      <c r="BV31" s="54"/>
      <c r="BW31" s="54"/>
      <c r="BX31" s="70"/>
      <c r="BY31" s="71"/>
      <c r="BZ31" s="71"/>
      <c r="CA31" s="71"/>
      <c r="CB31" s="71"/>
      <c r="CC31" s="71"/>
      <c r="CD31" s="71"/>
      <c r="CE31" s="71"/>
      <c r="CF31" s="72"/>
      <c r="CG31" s="72"/>
      <c r="CH31" s="75"/>
      <c r="CI31" s="56"/>
      <c r="CJ31" s="56"/>
      <c r="CK31" s="43"/>
      <c r="CL31" s="44"/>
      <c r="CM31" s="43"/>
      <c r="CN31" s="44"/>
      <c r="CO31" s="44"/>
      <c r="CP31" s="44"/>
      <c r="CQ31" s="76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4"/>
      <c r="DH31" s="74"/>
      <c r="DI31" s="53"/>
      <c r="DK31" s="57"/>
    </row>
    <row r="32" spans="1:115" s="1" customFormat="1" ht="15" hidden="1" outlineLevel="1">
      <c r="A32" s="7"/>
      <c r="B32" s="35"/>
      <c r="C32" s="7"/>
      <c r="D32" s="66"/>
      <c r="E32" s="6"/>
      <c r="F32" s="67"/>
      <c r="G32" s="52"/>
      <c r="H32" s="6"/>
      <c r="I32" s="6"/>
      <c r="J32" s="54"/>
      <c r="K32" s="54"/>
      <c r="L32" s="54"/>
      <c r="M32" s="54"/>
      <c r="N32" s="54"/>
      <c r="O32" s="54"/>
      <c r="P32" s="54"/>
      <c r="Q32" s="54"/>
      <c r="R32" s="68"/>
      <c r="S32" s="69"/>
      <c r="T32" s="58"/>
      <c r="U32" s="92"/>
      <c r="V32" s="92"/>
      <c r="W32" s="54"/>
      <c r="X32" s="91"/>
      <c r="Y32" s="91"/>
      <c r="Z32" s="55"/>
      <c r="AA32" s="55"/>
      <c r="AB32" s="55"/>
      <c r="AC32" s="55"/>
      <c r="AD32" s="69"/>
      <c r="AE32" s="55"/>
      <c r="AF32" s="68"/>
      <c r="AG32" s="55"/>
      <c r="AH32" s="55"/>
      <c r="AI32" s="86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70"/>
      <c r="BN32" s="70"/>
      <c r="BO32" s="70"/>
      <c r="BP32" s="70"/>
      <c r="BQ32" s="70"/>
      <c r="BR32" s="70"/>
      <c r="BS32" s="54"/>
      <c r="BT32" s="54"/>
      <c r="BU32" s="54"/>
      <c r="BV32" s="54"/>
      <c r="BW32" s="54"/>
      <c r="BX32" s="70"/>
      <c r="BY32" s="71"/>
      <c r="BZ32" s="71"/>
      <c r="CA32" s="71"/>
      <c r="CB32" s="71"/>
      <c r="CC32" s="71"/>
      <c r="CD32" s="71"/>
      <c r="CE32" s="71"/>
      <c r="CF32" s="72"/>
      <c r="CG32" s="72"/>
      <c r="CH32" s="75"/>
      <c r="CI32" s="56"/>
      <c r="CJ32" s="56"/>
      <c r="CK32" s="43"/>
      <c r="CL32" s="44"/>
      <c r="CM32" s="43"/>
      <c r="CN32" s="44"/>
      <c r="CO32" s="44"/>
      <c r="CP32" s="44"/>
      <c r="CQ32" s="76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4"/>
      <c r="DH32" s="74"/>
      <c r="DI32" s="53"/>
      <c r="DK32" s="57"/>
    </row>
    <row r="33" spans="1:115" s="1" customFormat="1" ht="15" hidden="1" outlineLevel="1">
      <c r="A33" s="7"/>
      <c r="B33" s="35"/>
      <c r="C33" s="7"/>
      <c r="D33" s="66"/>
      <c r="E33" s="6"/>
      <c r="F33" s="67"/>
      <c r="G33" s="52"/>
      <c r="H33" s="6"/>
      <c r="I33" s="6"/>
      <c r="J33" s="54"/>
      <c r="K33" s="54"/>
      <c r="L33" s="54"/>
      <c r="M33" s="54"/>
      <c r="N33" s="54"/>
      <c r="O33" s="54"/>
      <c r="P33" s="54"/>
      <c r="Q33" s="54"/>
      <c r="R33" s="68"/>
      <c r="S33" s="69"/>
      <c r="T33" s="58"/>
      <c r="U33" s="92"/>
      <c r="V33" s="92"/>
      <c r="W33" s="54"/>
      <c r="X33" s="91"/>
      <c r="Y33" s="91"/>
      <c r="Z33" s="55"/>
      <c r="AA33" s="55"/>
      <c r="AB33" s="55"/>
      <c r="AC33" s="55"/>
      <c r="AD33" s="69"/>
      <c r="AE33" s="55"/>
      <c r="AF33" s="68"/>
      <c r="AG33" s="55"/>
      <c r="AH33" s="55"/>
      <c r="AI33" s="86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70"/>
      <c r="BN33" s="70"/>
      <c r="BO33" s="70"/>
      <c r="BP33" s="70"/>
      <c r="BQ33" s="70"/>
      <c r="BR33" s="70"/>
      <c r="BS33" s="54"/>
      <c r="BT33" s="54"/>
      <c r="BU33" s="54"/>
      <c r="BV33" s="54"/>
      <c r="BW33" s="54"/>
      <c r="BX33" s="70"/>
      <c r="BY33" s="71"/>
      <c r="BZ33" s="71"/>
      <c r="CA33" s="71"/>
      <c r="CB33" s="71"/>
      <c r="CC33" s="71"/>
      <c r="CD33" s="71"/>
      <c r="CE33" s="71"/>
      <c r="CF33" s="72"/>
      <c r="CG33" s="72"/>
      <c r="CH33" s="75"/>
      <c r="CI33" s="56"/>
      <c r="CJ33" s="56"/>
      <c r="CK33" s="43"/>
      <c r="CL33" s="44"/>
      <c r="CM33" s="43"/>
      <c r="CN33" s="44"/>
      <c r="CO33" s="44"/>
      <c r="CP33" s="44"/>
      <c r="CQ33" s="76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4"/>
      <c r="DH33" s="74"/>
      <c r="DI33" s="53"/>
      <c r="DK33" s="57"/>
    </row>
    <row r="34" spans="1:115" s="1" customFormat="1" ht="15" hidden="1" outlineLevel="1">
      <c r="A34" s="7"/>
      <c r="B34" s="35"/>
      <c r="C34" s="7"/>
      <c r="D34" s="66"/>
      <c r="E34" s="6"/>
      <c r="F34" s="67"/>
      <c r="G34" s="52"/>
      <c r="H34" s="6"/>
      <c r="I34" s="6"/>
      <c r="J34" s="54"/>
      <c r="K34" s="54"/>
      <c r="L34" s="54"/>
      <c r="M34" s="54"/>
      <c r="N34" s="54"/>
      <c r="O34" s="54"/>
      <c r="P34" s="54"/>
      <c r="Q34" s="54"/>
      <c r="R34" s="68"/>
      <c r="S34" s="69"/>
      <c r="T34" s="58"/>
      <c r="U34" s="92"/>
      <c r="V34" s="92"/>
      <c r="W34" s="54"/>
      <c r="X34" s="91"/>
      <c r="Y34" s="91"/>
      <c r="Z34" s="55"/>
      <c r="AA34" s="55"/>
      <c r="AB34" s="55"/>
      <c r="AC34" s="55"/>
      <c r="AD34" s="69"/>
      <c r="AE34" s="55"/>
      <c r="AF34" s="68"/>
      <c r="AG34" s="55"/>
      <c r="AH34" s="55"/>
      <c r="AI34" s="86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70"/>
      <c r="BN34" s="70"/>
      <c r="BO34" s="70"/>
      <c r="BP34" s="70"/>
      <c r="BQ34" s="70"/>
      <c r="BR34" s="70"/>
      <c r="BS34" s="54"/>
      <c r="BT34" s="54"/>
      <c r="BU34" s="54"/>
      <c r="BV34" s="54"/>
      <c r="BW34" s="54"/>
      <c r="BX34" s="70"/>
      <c r="BY34" s="71"/>
      <c r="BZ34" s="71"/>
      <c r="CA34" s="71"/>
      <c r="CB34" s="71"/>
      <c r="CC34" s="71"/>
      <c r="CD34" s="71"/>
      <c r="CE34" s="71"/>
      <c r="CF34" s="72"/>
      <c r="CG34" s="72"/>
      <c r="CH34" s="75"/>
      <c r="CI34" s="56"/>
      <c r="CJ34" s="56"/>
      <c r="CK34" s="43"/>
      <c r="CL34" s="44"/>
      <c r="CM34" s="43"/>
      <c r="CN34" s="44"/>
      <c r="CO34" s="44"/>
      <c r="CP34" s="44"/>
      <c r="CQ34" s="76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4"/>
      <c r="DH34" s="74"/>
      <c r="DI34" s="53"/>
      <c r="DK34" s="57"/>
    </row>
    <row r="35" spans="1:115" s="1" customFormat="1" ht="15" hidden="1" outlineLevel="1">
      <c r="A35" s="7"/>
      <c r="B35" s="35"/>
      <c r="C35" s="7"/>
      <c r="D35" s="66"/>
      <c r="E35" s="6"/>
      <c r="F35" s="67"/>
      <c r="G35" s="52"/>
      <c r="H35" s="6"/>
      <c r="I35" s="6"/>
      <c r="J35" s="54"/>
      <c r="K35" s="54"/>
      <c r="L35" s="54"/>
      <c r="M35" s="54"/>
      <c r="N35" s="54"/>
      <c r="O35" s="54"/>
      <c r="P35" s="54"/>
      <c r="Q35" s="54"/>
      <c r="R35" s="68"/>
      <c r="S35" s="69"/>
      <c r="T35" s="58"/>
      <c r="U35" s="92"/>
      <c r="V35" s="92"/>
      <c r="W35" s="54"/>
      <c r="X35" s="91"/>
      <c r="Y35" s="91"/>
      <c r="Z35" s="55"/>
      <c r="AA35" s="55"/>
      <c r="AB35" s="55"/>
      <c r="AC35" s="55"/>
      <c r="AD35" s="69"/>
      <c r="AE35" s="55"/>
      <c r="AF35" s="68"/>
      <c r="AG35" s="55"/>
      <c r="AH35" s="55"/>
      <c r="AI35" s="86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70"/>
      <c r="BN35" s="70"/>
      <c r="BO35" s="70"/>
      <c r="BP35" s="70"/>
      <c r="BQ35" s="70"/>
      <c r="BR35" s="70"/>
      <c r="BS35" s="54"/>
      <c r="BT35" s="54"/>
      <c r="BU35" s="54"/>
      <c r="BV35" s="54"/>
      <c r="BW35" s="54"/>
      <c r="BX35" s="70"/>
      <c r="BY35" s="71"/>
      <c r="BZ35" s="71"/>
      <c r="CA35" s="71"/>
      <c r="CB35" s="71"/>
      <c r="CC35" s="71"/>
      <c r="CD35" s="71"/>
      <c r="CE35" s="71"/>
      <c r="CF35" s="72"/>
      <c r="CG35" s="72"/>
      <c r="CH35" s="75"/>
      <c r="CI35" s="56"/>
      <c r="CJ35" s="56"/>
      <c r="CK35" s="43"/>
      <c r="CL35" s="44"/>
      <c r="CM35" s="43"/>
      <c r="CN35" s="44"/>
      <c r="CO35" s="44"/>
      <c r="CP35" s="44"/>
      <c r="CQ35" s="76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4"/>
      <c r="DH35" s="74"/>
      <c r="DI35" s="53"/>
      <c r="DK35" s="57"/>
    </row>
    <row r="36" spans="1:115" s="1" customFormat="1" ht="15" hidden="1" outlineLevel="1">
      <c r="A36" s="7"/>
      <c r="B36" s="35"/>
      <c r="C36" s="7"/>
      <c r="D36" s="66"/>
      <c r="E36" s="6"/>
      <c r="F36" s="67"/>
      <c r="G36" s="52"/>
      <c r="H36" s="6"/>
      <c r="I36" s="6"/>
      <c r="J36" s="54"/>
      <c r="K36" s="54"/>
      <c r="L36" s="54"/>
      <c r="M36" s="54"/>
      <c r="N36" s="54"/>
      <c r="O36" s="54"/>
      <c r="P36" s="54"/>
      <c r="Q36" s="54"/>
      <c r="R36" s="68"/>
      <c r="S36" s="69"/>
      <c r="T36" s="58"/>
      <c r="U36" s="92"/>
      <c r="V36" s="92"/>
      <c r="W36" s="54"/>
      <c r="X36" s="91"/>
      <c r="Y36" s="91"/>
      <c r="Z36" s="55"/>
      <c r="AA36" s="55"/>
      <c r="AB36" s="55"/>
      <c r="AC36" s="55"/>
      <c r="AD36" s="69"/>
      <c r="AE36" s="55"/>
      <c r="AF36" s="68"/>
      <c r="AG36" s="55"/>
      <c r="AH36" s="55"/>
      <c r="AI36" s="86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70"/>
      <c r="BN36" s="70"/>
      <c r="BO36" s="70"/>
      <c r="BP36" s="70"/>
      <c r="BQ36" s="70"/>
      <c r="BR36" s="70"/>
      <c r="BS36" s="54"/>
      <c r="BT36" s="54"/>
      <c r="BU36" s="54"/>
      <c r="BV36" s="54"/>
      <c r="BW36" s="54"/>
      <c r="BX36" s="70"/>
      <c r="BY36" s="71"/>
      <c r="BZ36" s="71"/>
      <c r="CA36" s="71"/>
      <c r="CB36" s="71"/>
      <c r="CC36" s="71"/>
      <c r="CD36" s="71"/>
      <c r="CE36" s="71"/>
      <c r="CF36" s="72"/>
      <c r="CG36" s="72"/>
      <c r="CH36" s="75"/>
      <c r="CI36" s="56"/>
      <c r="CJ36" s="56"/>
      <c r="CK36" s="43"/>
      <c r="CL36" s="44"/>
      <c r="CM36" s="43"/>
      <c r="CN36" s="44"/>
      <c r="CO36" s="44"/>
      <c r="CP36" s="44"/>
      <c r="CQ36" s="76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4"/>
      <c r="DH36" s="74"/>
      <c r="DI36" s="53"/>
      <c r="DK36" s="57"/>
    </row>
    <row r="37" spans="1:115" s="1" customFormat="1" ht="15" hidden="1" outlineLevel="1">
      <c r="A37" s="7"/>
      <c r="B37" s="35"/>
      <c r="C37" s="7"/>
      <c r="D37" s="66"/>
      <c r="E37" s="6"/>
      <c r="F37" s="67"/>
      <c r="G37" s="52"/>
      <c r="H37" s="6"/>
      <c r="I37" s="6"/>
      <c r="J37" s="54"/>
      <c r="K37" s="54"/>
      <c r="L37" s="54"/>
      <c r="M37" s="54"/>
      <c r="N37" s="54"/>
      <c r="O37" s="54"/>
      <c r="P37" s="54"/>
      <c r="Q37" s="54"/>
      <c r="R37" s="68"/>
      <c r="S37" s="69"/>
      <c r="T37" s="58"/>
      <c r="U37" s="92"/>
      <c r="V37" s="92"/>
      <c r="W37" s="54"/>
      <c r="X37" s="91"/>
      <c r="Y37" s="91"/>
      <c r="Z37" s="55"/>
      <c r="AA37" s="55"/>
      <c r="AB37" s="55"/>
      <c r="AC37" s="55"/>
      <c r="AD37" s="69"/>
      <c r="AE37" s="55"/>
      <c r="AF37" s="68"/>
      <c r="AG37" s="55"/>
      <c r="AH37" s="55"/>
      <c r="AI37" s="86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70"/>
      <c r="BN37" s="70"/>
      <c r="BO37" s="70"/>
      <c r="BP37" s="70"/>
      <c r="BQ37" s="70"/>
      <c r="BR37" s="70"/>
      <c r="BS37" s="54"/>
      <c r="BT37" s="54"/>
      <c r="BU37" s="54"/>
      <c r="BV37" s="54"/>
      <c r="BW37" s="54"/>
      <c r="BX37" s="70"/>
      <c r="BY37" s="71"/>
      <c r="BZ37" s="71"/>
      <c r="CA37" s="71"/>
      <c r="CB37" s="71"/>
      <c r="CC37" s="71"/>
      <c r="CD37" s="71"/>
      <c r="CE37" s="71"/>
      <c r="CF37" s="72"/>
      <c r="CG37" s="72"/>
      <c r="CH37" s="75"/>
      <c r="CI37" s="56"/>
      <c r="CJ37" s="56"/>
      <c r="CK37" s="43"/>
      <c r="CL37" s="44"/>
      <c r="CM37" s="43"/>
      <c r="CN37" s="44"/>
      <c r="CO37" s="44"/>
      <c r="CP37" s="44"/>
      <c r="CQ37" s="76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4"/>
      <c r="DH37" s="74"/>
      <c r="DI37" s="53"/>
      <c r="DK37" s="57"/>
    </row>
    <row r="38" spans="1:115" s="1" customFormat="1" ht="15" hidden="1" outlineLevel="1">
      <c r="A38" s="7"/>
      <c r="B38" s="35"/>
      <c r="C38" s="7"/>
      <c r="D38" s="66"/>
      <c r="E38" s="6"/>
      <c r="F38" s="67"/>
      <c r="G38" s="52"/>
      <c r="H38" s="6"/>
      <c r="I38" s="6"/>
      <c r="J38" s="54"/>
      <c r="K38" s="54"/>
      <c r="L38" s="54"/>
      <c r="M38" s="54"/>
      <c r="N38" s="54"/>
      <c r="O38" s="54"/>
      <c r="P38" s="54"/>
      <c r="Q38" s="54"/>
      <c r="R38" s="68"/>
      <c r="S38" s="69"/>
      <c r="T38" s="58"/>
      <c r="U38" s="92"/>
      <c r="V38" s="92"/>
      <c r="W38" s="54"/>
      <c r="X38" s="91"/>
      <c r="Y38" s="91"/>
      <c r="Z38" s="55"/>
      <c r="AA38" s="55"/>
      <c r="AB38" s="55"/>
      <c r="AC38" s="55"/>
      <c r="AD38" s="69"/>
      <c r="AE38" s="55"/>
      <c r="AF38" s="68"/>
      <c r="AG38" s="55"/>
      <c r="AH38" s="55"/>
      <c r="AI38" s="86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70"/>
      <c r="BN38" s="70"/>
      <c r="BO38" s="70"/>
      <c r="BP38" s="70"/>
      <c r="BQ38" s="70"/>
      <c r="BR38" s="70"/>
      <c r="BS38" s="54"/>
      <c r="BT38" s="54"/>
      <c r="BU38" s="54"/>
      <c r="BV38" s="54"/>
      <c r="BW38" s="54"/>
      <c r="BX38" s="70"/>
      <c r="BY38" s="71"/>
      <c r="BZ38" s="71"/>
      <c r="CA38" s="71"/>
      <c r="CB38" s="71"/>
      <c r="CC38" s="71"/>
      <c r="CD38" s="71"/>
      <c r="CE38" s="71"/>
      <c r="CF38" s="72"/>
      <c r="CG38" s="72"/>
      <c r="CH38" s="75"/>
      <c r="CI38" s="56"/>
      <c r="CJ38" s="56"/>
      <c r="CK38" s="43"/>
      <c r="CL38" s="44"/>
      <c r="CM38" s="43"/>
      <c r="CN38" s="44"/>
      <c r="CO38" s="44"/>
      <c r="CP38" s="44"/>
      <c r="CQ38" s="76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4"/>
      <c r="DH38" s="74"/>
      <c r="DI38" s="53"/>
      <c r="DK38" s="57"/>
    </row>
    <row r="39" spans="1:115" s="1" customFormat="1" ht="15" hidden="1" outlineLevel="1">
      <c r="A39" s="7"/>
      <c r="B39" s="35"/>
      <c r="C39" s="7"/>
      <c r="D39" s="66"/>
      <c r="E39" s="6"/>
      <c r="F39" s="67"/>
      <c r="G39" s="52"/>
      <c r="H39" s="6"/>
      <c r="I39" s="6"/>
      <c r="J39" s="54"/>
      <c r="K39" s="54"/>
      <c r="L39" s="54"/>
      <c r="M39" s="54"/>
      <c r="N39" s="54"/>
      <c r="O39" s="54"/>
      <c r="P39" s="54"/>
      <c r="Q39" s="54"/>
      <c r="R39" s="68"/>
      <c r="S39" s="69"/>
      <c r="T39" s="58"/>
      <c r="U39" s="92"/>
      <c r="V39" s="92"/>
      <c r="W39" s="54"/>
      <c r="X39" s="91"/>
      <c r="Y39" s="91"/>
      <c r="Z39" s="55"/>
      <c r="AA39" s="55"/>
      <c r="AB39" s="55"/>
      <c r="AC39" s="55"/>
      <c r="AD39" s="69"/>
      <c r="AE39" s="55"/>
      <c r="AF39" s="68"/>
      <c r="AG39" s="55"/>
      <c r="AH39" s="55"/>
      <c r="AI39" s="86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70"/>
      <c r="BN39" s="70"/>
      <c r="BO39" s="70"/>
      <c r="BP39" s="70"/>
      <c r="BQ39" s="70"/>
      <c r="BR39" s="70"/>
      <c r="BS39" s="54"/>
      <c r="BT39" s="54"/>
      <c r="BU39" s="54"/>
      <c r="BV39" s="54"/>
      <c r="BW39" s="54"/>
      <c r="BX39" s="70"/>
      <c r="BY39" s="71"/>
      <c r="BZ39" s="71"/>
      <c r="CA39" s="71"/>
      <c r="CB39" s="71"/>
      <c r="CC39" s="71"/>
      <c r="CD39" s="71"/>
      <c r="CE39" s="71"/>
      <c r="CF39" s="72"/>
      <c r="CG39" s="72"/>
      <c r="CH39" s="75"/>
      <c r="CI39" s="56"/>
      <c r="CJ39" s="56"/>
      <c r="CK39" s="43"/>
      <c r="CL39" s="44"/>
      <c r="CM39" s="43"/>
      <c r="CN39" s="44"/>
      <c r="CO39" s="44"/>
      <c r="CP39" s="44"/>
      <c r="CQ39" s="76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4"/>
      <c r="DH39" s="74"/>
      <c r="DI39" s="53"/>
      <c r="DK39" s="57"/>
    </row>
    <row r="40" spans="1:115" s="1" customFormat="1" ht="15" hidden="1" outlineLevel="1">
      <c r="A40" s="7"/>
      <c r="B40" s="35"/>
      <c r="C40" s="7"/>
      <c r="D40" s="66"/>
      <c r="E40" s="6"/>
      <c r="F40" s="67"/>
      <c r="G40" s="52"/>
      <c r="H40" s="6"/>
      <c r="I40" s="6"/>
      <c r="J40" s="54"/>
      <c r="K40" s="54"/>
      <c r="L40" s="54"/>
      <c r="M40" s="54"/>
      <c r="N40" s="54"/>
      <c r="O40" s="54"/>
      <c r="P40" s="54"/>
      <c r="Q40" s="54"/>
      <c r="R40" s="68"/>
      <c r="S40" s="69"/>
      <c r="T40" s="58"/>
      <c r="U40" s="92"/>
      <c r="V40" s="92"/>
      <c r="W40" s="54"/>
      <c r="X40" s="91"/>
      <c r="Y40" s="91"/>
      <c r="Z40" s="55"/>
      <c r="AA40" s="55"/>
      <c r="AB40" s="55"/>
      <c r="AC40" s="55"/>
      <c r="AD40" s="69"/>
      <c r="AE40" s="55"/>
      <c r="AF40" s="68"/>
      <c r="AG40" s="55"/>
      <c r="AH40" s="55"/>
      <c r="AI40" s="86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70"/>
      <c r="BN40" s="70"/>
      <c r="BO40" s="70"/>
      <c r="BP40" s="70"/>
      <c r="BQ40" s="70"/>
      <c r="BR40" s="70"/>
      <c r="BS40" s="54"/>
      <c r="BT40" s="54"/>
      <c r="BU40" s="54"/>
      <c r="BV40" s="54"/>
      <c r="BW40" s="54"/>
      <c r="BX40" s="70"/>
      <c r="BY40" s="71"/>
      <c r="BZ40" s="71"/>
      <c r="CA40" s="71"/>
      <c r="CB40" s="71"/>
      <c r="CC40" s="71"/>
      <c r="CD40" s="71"/>
      <c r="CE40" s="71"/>
      <c r="CF40" s="72"/>
      <c r="CG40" s="72"/>
      <c r="CH40" s="75"/>
      <c r="CI40" s="56"/>
      <c r="CJ40" s="56"/>
      <c r="CK40" s="43"/>
      <c r="CL40" s="44"/>
      <c r="CM40" s="43"/>
      <c r="CN40" s="44"/>
      <c r="CO40" s="44"/>
      <c r="CP40" s="44"/>
      <c r="CQ40" s="76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4"/>
      <c r="DH40" s="74"/>
      <c r="DI40" s="53"/>
      <c r="DK40" s="57"/>
    </row>
    <row r="41" spans="1:115" s="1" customFormat="1" ht="15" hidden="1" outlineLevel="1">
      <c r="A41" s="7"/>
      <c r="B41" s="35"/>
      <c r="C41" s="7"/>
      <c r="D41" s="66"/>
      <c r="E41" s="6"/>
      <c r="F41" s="67"/>
      <c r="G41" s="52"/>
      <c r="H41" s="6"/>
      <c r="I41" s="6"/>
      <c r="J41" s="54"/>
      <c r="K41" s="54"/>
      <c r="L41" s="54"/>
      <c r="M41" s="54"/>
      <c r="N41" s="54"/>
      <c r="O41" s="54"/>
      <c r="P41" s="54"/>
      <c r="Q41" s="54"/>
      <c r="R41" s="68"/>
      <c r="S41" s="69"/>
      <c r="T41" s="58"/>
      <c r="U41" s="92"/>
      <c r="V41" s="92"/>
      <c r="W41" s="54"/>
      <c r="X41" s="91"/>
      <c r="Y41" s="91"/>
      <c r="Z41" s="55"/>
      <c r="AA41" s="55"/>
      <c r="AB41" s="55"/>
      <c r="AC41" s="55"/>
      <c r="AD41" s="69"/>
      <c r="AE41" s="55"/>
      <c r="AF41" s="68"/>
      <c r="AG41" s="55"/>
      <c r="AH41" s="55"/>
      <c r="AI41" s="86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70"/>
      <c r="BN41" s="70"/>
      <c r="BO41" s="70"/>
      <c r="BP41" s="70"/>
      <c r="BQ41" s="70"/>
      <c r="BR41" s="70"/>
      <c r="BS41" s="54"/>
      <c r="BT41" s="54"/>
      <c r="BU41" s="54"/>
      <c r="BV41" s="54"/>
      <c r="BW41" s="54"/>
      <c r="BX41" s="70"/>
      <c r="BY41" s="71"/>
      <c r="BZ41" s="71"/>
      <c r="CA41" s="71"/>
      <c r="CB41" s="71"/>
      <c r="CC41" s="71"/>
      <c r="CD41" s="71"/>
      <c r="CE41" s="71"/>
      <c r="CF41" s="72"/>
      <c r="CG41" s="72"/>
      <c r="CH41" s="75"/>
      <c r="CI41" s="56"/>
      <c r="CJ41" s="56"/>
      <c r="CK41" s="43"/>
      <c r="CL41" s="44"/>
      <c r="CM41" s="43"/>
      <c r="CN41" s="44"/>
      <c r="CO41" s="44"/>
      <c r="CP41" s="44"/>
      <c r="CQ41" s="76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4"/>
      <c r="DH41" s="74"/>
      <c r="DI41" s="53"/>
      <c r="DK41" s="57"/>
    </row>
    <row r="42" spans="1:115" s="1" customFormat="1" ht="15" hidden="1" outlineLevel="1">
      <c r="A42" s="7"/>
      <c r="B42" s="35"/>
      <c r="C42" s="7"/>
      <c r="D42" s="66"/>
      <c r="E42" s="6"/>
      <c r="F42" s="67"/>
      <c r="G42" s="52"/>
      <c r="H42" s="6"/>
      <c r="I42" s="6"/>
      <c r="J42" s="54"/>
      <c r="K42" s="54"/>
      <c r="L42" s="54"/>
      <c r="M42" s="54"/>
      <c r="N42" s="54"/>
      <c r="O42" s="54"/>
      <c r="P42" s="54"/>
      <c r="Q42" s="54"/>
      <c r="R42" s="68"/>
      <c r="S42" s="69"/>
      <c r="T42" s="58"/>
      <c r="U42" s="92"/>
      <c r="V42" s="92"/>
      <c r="W42" s="54"/>
      <c r="X42" s="91"/>
      <c r="Y42" s="91"/>
      <c r="Z42" s="55"/>
      <c r="AA42" s="55"/>
      <c r="AB42" s="55"/>
      <c r="AC42" s="55"/>
      <c r="AD42" s="69"/>
      <c r="AE42" s="55"/>
      <c r="AF42" s="68"/>
      <c r="AG42" s="55"/>
      <c r="AH42" s="55"/>
      <c r="AI42" s="86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70"/>
      <c r="BN42" s="70"/>
      <c r="BO42" s="70"/>
      <c r="BP42" s="70"/>
      <c r="BQ42" s="70"/>
      <c r="BR42" s="70"/>
      <c r="BS42" s="54"/>
      <c r="BT42" s="54"/>
      <c r="BU42" s="54"/>
      <c r="BV42" s="54"/>
      <c r="BW42" s="54"/>
      <c r="BX42" s="70"/>
      <c r="BY42" s="71"/>
      <c r="BZ42" s="71"/>
      <c r="CA42" s="71"/>
      <c r="CB42" s="71"/>
      <c r="CC42" s="71"/>
      <c r="CD42" s="71"/>
      <c r="CE42" s="71"/>
      <c r="CF42" s="72"/>
      <c r="CG42" s="72"/>
      <c r="CH42" s="75"/>
      <c r="CI42" s="56"/>
      <c r="CJ42" s="56"/>
      <c r="CK42" s="43"/>
      <c r="CL42" s="44"/>
      <c r="CM42" s="43"/>
      <c r="CN42" s="44"/>
      <c r="CO42" s="44"/>
      <c r="CP42" s="44"/>
      <c r="CQ42" s="76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4"/>
      <c r="DH42" s="74"/>
      <c r="DI42" s="53"/>
      <c r="DK42" s="57"/>
    </row>
    <row r="43" spans="1:115" s="1" customFormat="1" ht="15" hidden="1" outlineLevel="1">
      <c r="A43" s="7"/>
      <c r="B43" s="35"/>
      <c r="C43" s="7"/>
      <c r="D43" s="66"/>
      <c r="E43" s="6"/>
      <c r="F43" s="67"/>
      <c r="G43" s="52"/>
      <c r="H43" s="6"/>
      <c r="I43" s="6"/>
      <c r="J43" s="54"/>
      <c r="K43" s="54"/>
      <c r="L43" s="54"/>
      <c r="M43" s="54"/>
      <c r="N43" s="54"/>
      <c r="O43" s="54"/>
      <c r="P43" s="54"/>
      <c r="Q43" s="54"/>
      <c r="R43" s="68"/>
      <c r="S43" s="69"/>
      <c r="T43" s="58"/>
      <c r="U43" s="92"/>
      <c r="V43" s="92"/>
      <c r="W43" s="54"/>
      <c r="X43" s="91"/>
      <c r="Y43" s="91"/>
      <c r="Z43" s="55"/>
      <c r="AA43" s="55"/>
      <c r="AB43" s="55"/>
      <c r="AC43" s="55"/>
      <c r="AD43" s="69"/>
      <c r="AE43" s="55"/>
      <c r="AF43" s="68"/>
      <c r="AG43" s="55"/>
      <c r="AH43" s="55"/>
      <c r="AI43" s="86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70"/>
      <c r="BN43" s="70"/>
      <c r="BO43" s="70"/>
      <c r="BP43" s="70"/>
      <c r="BQ43" s="70"/>
      <c r="BR43" s="70"/>
      <c r="BS43" s="54"/>
      <c r="BT43" s="54"/>
      <c r="BU43" s="54"/>
      <c r="BV43" s="54"/>
      <c r="BW43" s="54"/>
      <c r="BX43" s="70"/>
      <c r="BY43" s="71"/>
      <c r="BZ43" s="71"/>
      <c r="CA43" s="71"/>
      <c r="CB43" s="71"/>
      <c r="CC43" s="71"/>
      <c r="CD43" s="71"/>
      <c r="CE43" s="71"/>
      <c r="CF43" s="72"/>
      <c r="CG43" s="72"/>
      <c r="CH43" s="75"/>
      <c r="CI43" s="56"/>
      <c r="CJ43" s="56"/>
      <c r="CK43" s="43"/>
      <c r="CL43" s="44"/>
      <c r="CM43" s="43"/>
      <c r="CN43" s="44"/>
      <c r="CO43" s="44"/>
      <c r="CP43" s="44"/>
      <c r="CQ43" s="76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4"/>
      <c r="DH43" s="74"/>
      <c r="DI43" s="53"/>
      <c r="DK43" s="57"/>
    </row>
    <row r="44" spans="1:115" s="1" customFormat="1" ht="15" hidden="1" outlineLevel="1">
      <c r="A44" s="7"/>
      <c r="B44" s="35"/>
      <c r="C44" s="7"/>
      <c r="D44" s="66"/>
      <c r="E44" s="6"/>
      <c r="F44" s="67"/>
      <c r="G44" s="52"/>
      <c r="H44" s="6"/>
      <c r="I44" s="6"/>
      <c r="J44" s="54"/>
      <c r="K44" s="54"/>
      <c r="L44" s="54"/>
      <c r="M44" s="54"/>
      <c r="N44" s="54"/>
      <c r="O44" s="54"/>
      <c r="P44" s="54"/>
      <c r="Q44" s="54"/>
      <c r="R44" s="68"/>
      <c r="S44" s="69"/>
      <c r="T44" s="58"/>
      <c r="U44" s="92"/>
      <c r="V44" s="92"/>
      <c r="W44" s="54"/>
      <c r="X44" s="91"/>
      <c r="Y44" s="91"/>
      <c r="Z44" s="55"/>
      <c r="AA44" s="55"/>
      <c r="AB44" s="55"/>
      <c r="AC44" s="55"/>
      <c r="AD44" s="69"/>
      <c r="AE44" s="55"/>
      <c r="AF44" s="68"/>
      <c r="AG44" s="55"/>
      <c r="AH44" s="55"/>
      <c r="AI44" s="86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70"/>
      <c r="BN44" s="70"/>
      <c r="BO44" s="70"/>
      <c r="BP44" s="70"/>
      <c r="BQ44" s="70"/>
      <c r="BR44" s="70"/>
      <c r="BS44" s="54"/>
      <c r="BT44" s="54"/>
      <c r="BU44" s="54"/>
      <c r="BV44" s="54"/>
      <c r="BW44" s="54"/>
      <c r="BX44" s="70"/>
      <c r="BY44" s="71"/>
      <c r="BZ44" s="71"/>
      <c r="CA44" s="71"/>
      <c r="CB44" s="71"/>
      <c r="CC44" s="71"/>
      <c r="CD44" s="71"/>
      <c r="CE44" s="71"/>
      <c r="CF44" s="72"/>
      <c r="CG44" s="72"/>
      <c r="CH44" s="75"/>
      <c r="CI44" s="56"/>
      <c r="CJ44" s="56"/>
      <c r="CK44" s="43"/>
      <c r="CL44" s="44"/>
      <c r="CM44" s="43"/>
      <c r="CN44" s="44"/>
      <c r="CO44" s="44"/>
      <c r="CP44" s="44"/>
      <c r="CQ44" s="76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4"/>
      <c r="DH44" s="74"/>
      <c r="DI44" s="53"/>
      <c r="DK44" s="57"/>
    </row>
    <row r="45" spans="1:115" s="1" customFormat="1" ht="15" hidden="1" outlineLevel="1">
      <c r="A45" s="7"/>
      <c r="B45" s="35"/>
      <c r="C45" s="7"/>
      <c r="D45" s="66"/>
      <c r="E45" s="6"/>
      <c r="F45" s="67"/>
      <c r="G45" s="52"/>
      <c r="H45" s="6"/>
      <c r="I45" s="6"/>
      <c r="J45" s="54"/>
      <c r="K45" s="54"/>
      <c r="L45" s="54"/>
      <c r="M45" s="54"/>
      <c r="N45" s="54"/>
      <c r="O45" s="54"/>
      <c r="P45" s="54"/>
      <c r="Q45" s="54"/>
      <c r="R45" s="68"/>
      <c r="S45" s="69"/>
      <c r="T45" s="58"/>
      <c r="U45" s="92"/>
      <c r="V45" s="92"/>
      <c r="W45" s="54"/>
      <c r="X45" s="91"/>
      <c r="Y45" s="91"/>
      <c r="Z45" s="55"/>
      <c r="AA45" s="55"/>
      <c r="AB45" s="55"/>
      <c r="AC45" s="55"/>
      <c r="AD45" s="69"/>
      <c r="AE45" s="55"/>
      <c r="AF45" s="68"/>
      <c r="AG45" s="55"/>
      <c r="AH45" s="55"/>
      <c r="AI45" s="86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70"/>
      <c r="BN45" s="70"/>
      <c r="BO45" s="70"/>
      <c r="BP45" s="70"/>
      <c r="BQ45" s="70"/>
      <c r="BR45" s="70"/>
      <c r="BS45" s="54"/>
      <c r="BT45" s="54"/>
      <c r="BU45" s="54"/>
      <c r="BV45" s="54"/>
      <c r="BW45" s="54"/>
      <c r="BX45" s="70"/>
      <c r="BY45" s="71"/>
      <c r="BZ45" s="71"/>
      <c r="CA45" s="71"/>
      <c r="CB45" s="71"/>
      <c r="CC45" s="71"/>
      <c r="CD45" s="71"/>
      <c r="CE45" s="71"/>
      <c r="CF45" s="72"/>
      <c r="CG45" s="72"/>
      <c r="CH45" s="75"/>
      <c r="CI45" s="56"/>
      <c r="CJ45" s="56"/>
      <c r="CK45" s="43"/>
      <c r="CL45" s="44"/>
      <c r="CM45" s="43"/>
      <c r="CN45" s="44"/>
      <c r="CO45" s="44"/>
      <c r="CP45" s="44"/>
      <c r="CQ45" s="76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4"/>
      <c r="DH45" s="74"/>
      <c r="DI45" s="53"/>
      <c r="DK45" s="57"/>
    </row>
    <row r="46" spans="1:115" s="1" customFormat="1" ht="15" hidden="1" outlineLevel="1">
      <c r="A46" s="7"/>
      <c r="B46" s="35"/>
      <c r="C46" s="7"/>
      <c r="D46" s="66"/>
      <c r="E46" s="6"/>
      <c r="F46" s="67"/>
      <c r="G46" s="52"/>
      <c r="H46" s="6"/>
      <c r="I46" s="6"/>
      <c r="J46" s="54"/>
      <c r="K46" s="54"/>
      <c r="L46" s="54"/>
      <c r="M46" s="54"/>
      <c r="N46" s="54"/>
      <c r="O46" s="54"/>
      <c r="P46" s="54"/>
      <c r="Q46" s="54"/>
      <c r="R46" s="68"/>
      <c r="S46" s="69"/>
      <c r="T46" s="58"/>
      <c r="U46" s="92"/>
      <c r="V46" s="92"/>
      <c r="W46" s="54"/>
      <c r="X46" s="91"/>
      <c r="Y46" s="91"/>
      <c r="Z46" s="55"/>
      <c r="AA46" s="55"/>
      <c r="AB46" s="55"/>
      <c r="AC46" s="55"/>
      <c r="AD46" s="69"/>
      <c r="AE46" s="55"/>
      <c r="AF46" s="68"/>
      <c r="AG46" s="55"/>
      <c r="AH46" s="55"/>
      <c r="AI46" s="86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70"/>
      <c r="BN46" s="70"/>
      <c r="BO46" s="70"/>
      <c r="BP46" s="70"/>
      <c r="BQ46" s="70"/>
      <c r="BR46" s="70"/>
      <c r="BS46" s="54"/>
      <c r="BT46" s="54"/>
      <c r="BU46" s="54"/>
      <c r="BV46" s="54"/>
      <c r="BW46" s="54"/>
      <c r="BX46" s="70"/>
      <c r="BY46" s="71"/>
      <c r="BZ46" s="71"/>
      <c r="CA46" s="71"/>
      <c r="CB46" s="71"/>
      <c r="CC46" s="71"/>
      <c r="CD46" s="71"/>
      <c r="CE46" s="71"/>
      <c r="CF46" s="72"/>
      <c r="CG46" s="72"/>
      <c r="CH46" s="75"/>
      <c r="CI46" s="56"/>
      <c r="CJ46" s="56"/>
      <c r="CK46" s="43"/>
      <c r="CL46" s="44"/>
      <c r="CM46" s="43"/>
      <c r="CN46" s="44"/>
      <c r="CO46" s="44"/>
      <c r="CP46" s="44"/>
      <c r="CQ46" s="76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4"/>
      <c r="DH46" s="74"/>
      <c r="DI46" s="53"/>
      <c r="DK46" s="57"/>
    </row>
    <row r="47" spans="1:115" s="1" customFormat="1" ht="15" hidden="1" outlineLevel="1">
      <c r="A47" s="7"/>
      <c r="B47" s="35"/>
      <c r="C47" s="7"/>
      <c r="D47" s="66"/>
      <c r="E47" s="6"/>
      <c r="F47" s="67"/>
      <c r="G47" s="52"/>
      <c r="H47" s="6"/>
      <c r="I47" s="6"/>
      <c r="J47" s="54"/>
      <c r="K47" s="54"/>
      <c r="L47" s="54"/>
      <c r="M47" s="54"/>
      <c r="N47" s="54"/>
      <c r="O47" s="54"/>
      <c r="P47" s="54"/>
      <c r="Q47" s="54"/>
      <c r="R47" s="68"/>
      <c r="S47" s="69"/>
      <c r="T47" s="58"/>
      <c r="U47" s="92"/>
      <c r="V47" s="92"/>
      <c r="W47" s="54"/>
      <c r="X47" s="91"/>
      <c r="Y47" s="91"/>
      <c r="Z47" s="55"/>
      <c r="AA47" s="55"/>
      <c r="AB47" s="55"/>
      <c r="AC47" s="55"/>
      <c r="AD47" s="69"/>
      <c r="AE47" s="55"/>
      <c r="AF47" s="68"/>
      <c r="AG47" s="55"/>
      <c r="AH47" s="55"/>
      <c r="AI47" s="86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70"/>
      <c r="BN47" s="70"/>
      <c r="BO47" s="70"/>
      <c r="BP47" s="70"/>
      <c r="BQ47" s="70"/>
      <c r="BR47" s="70"/>
      <c r="BS47" s="54"/>
      <c r="BT47" s="54"/>
      <c r="BU47" s="54"/>
      <c r="BV47" s="54"/>
      <c r="BW47" s="54"/>
      <c r="BX47" s="70"/>
      <c r="BY47" s="71"/>
      <c r="BZ47" s="71"/>
      <c r="CA47" s="71"/>
      <c r="CB47" s="71"/>
      <c r="CC47" s="71"/>
      <c r="CD47" s="71"/>
      <c r="CE47" s="71"/>
      <c r="CF47" s="72"/>
      <c r="CG47" s="72"/>
      <c r="CH47" s="75"/>
      <c r="CI47" s="56"/>
      <c r="CJ47" s="56"/>
      <c r="CK47" s="43"/>
      <c r="CL47" s="44"/>
      <c r="CM47" s="43"/>
      <c r="CN47" s="44"/>
      <c r="CO47" s="44"/>
      <c r="CP47" s="44"/>
      <c r="CQ47" s="76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4"/>
      <c r="DH47" s="74"/>
      <c r="DI47" s="53"/>
      <c r="DK47" s="57"/>
    </row>
    <row r="48" spans="1:115" s="1" customFormat="1" ht="15" hidden="1" outlineLevel="1">
      <c r="A48" s="7"/>
      <c r="B48" s="35"/>
      <c r="C48" s="7"/>
      <c r="D48" s="66"/>
      <c r="E48" s="6"/>
      <c r="F48" s="67"/>
      <c r="G48" s="52"/>
      <c r="H48" s="6"/>
      <c r="I48" s="6"/>
      <c r="J48" s="54"/>
      <c r="K48" s="54"/>
      <c r="L48" s="54"/>
      <c r="M48" s="54"/>
      <c r="N48" s="54"/>
      <c r="O48" s="54"/>
      <c r="P48" s="54"/>
      <c r="Q48" s="54"/>
      <c r="R48" s="68"/>
      <c r="S48" s="69"/>
      <c r="T48" s="58"/>
      <c r="U48" s="92"/>
      <c r="V48" s="92"/>
      <c r="W48" s="54"/>
      <c r="X48" s="91"/>
      <c r="Y48" s="91"/>
      <c r="Z48" s="55"/>
      <c r="AA48" s="55"/>
      <c r="AB48" s="55"/>
      <c r="AC48" s="55"/>
      <c r="AD48" s="69"/>
      <c r="AE48" s="55"/>
      <c r="AF48" s="68"/>
      <c r="AG48" s="55"/>
      <c r="AH48" s="55"/>
      <c r="AI48" s="86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70"/>
      <c r="BN48" s="70"/>
      <c r="BO48" s="70"/>
      <c r="BP48" s="70"/>
      <c r="BQ48" s="70"/>
      <c r="BR48" s="70"/>
      <c r="BS48" s="54"/>
      <c r="BT48" s="54"/>
      <c r="BU48" s="54"/>
      <c r="BV48" s="54"/>
      <c r="BW48" s="54"/>
      <c r="BX48" s="70"/>
      <c r="BY48" s="71"/>
      <c r="BZ48" s="71"/>
      <c r="CA48" s="71"/>
      <c r="CB48" s="71"/>
      <c r="CC48" s="71"/>
      <c r="CD48" s="71"/>
      <c r="CE48" s="71"/>
      <c r="CF48" s="72"/>
      <c r="CG48" s="72"/>
      <c r="CH48" s="75"/>
      <c r="CI48" s="56"/>
      <c r="CJ48" s="56"/>
      <c r="CK48" s="43"/>
      <c r="CL48" s="44"/>
      <c r="CM48" s="43"/>
      <c r="CN48" s="44"/>
      <c r="CO48" s="44"/>
      <c r="CP48" s="44"/>
      <c r="CQ48" s="76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4"/>
      <c r="DH48" s="74"/>
      <c r="DI48" s="53"/>
      <c r="DK48" s="57"/>
    </row>
    <row r="49" spans="1:115" s="1" customFormat="1" ht="15" hidden="1" outlineLevel="1">
      <c r="A49" s="7"/>
      <c r="B49" s="35"/>
      <c r="C49" s="7"/>
      <c r="D49" s="66"/>
      <c r="E49" s="6"/>
      <c r="F49" s="67"/>
      <c r="G49" s="52"/>
      <c r="H49" s="6"/>
      <c r="I49" s="6"/>
      <c r="J49" s="54"/>
      <c r="K49" s="54"/>
      <c r="L49" s="54"/>
      <c r="M49" s="54"/>
      <c r="N49" s="54"/>
      <c r="O49" s="54"/>
      <c r="P49" s="54"/>
      <c r="Q49" s="54"/>
      <c r="R49" s="68"/>
      <c r="S49" s="69"/>
      <c r="T49" s="58"/>
      <c r="U49" s="92"/>
      <c r="V49" s="92"/>
      <c r="W49" s="54"/>
      <c r="X49" s="91"/>
      <c r="Y49" s="91"/>
      <c r="Z49" s="55"/>
      <c r="AA49" s="55"/>
      <c r="AB49" s="55"/>
      <c r="AC49" s="55"/>
      <c r="AD49" s="69"/>
      <c r="AE49" s="55"/>
      <c r="AF49" s="68"/>
      <c r="AG49" s="55"/>
      <c r="AH49" s="55"/>
      <c r="AI49" s="86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70"/>
      <c r="BN49" s="70"/>
      <c r="BO49" s="70"/>
      <c r="BP49" s="70"/>
      <c r="BQ49" s="70"/>
      <c r="BR49" s="70"/>
      <c r="BS49" s="54"/>
      <c r="BT49" s="54"/>
      <c r="BU49" s="54"/>
      <c r="BV49" s="54"/>
      <c r="BW49" s="54"/>
      <c r="BX49" s="70"/>
      <c r="BY49" s="71"/>
      <c r="BZ49" s="71"/>
      <c r="CA49" s="71"/>
      <c r="CB49" s="71"/>
      <c r="CC49" s="71"/>
      <c r="CD49" s="71"/>
      <c r="CE49" s="71"/>
      <c r="CF49" s="72"/>
      <c r="CG49" s="72"/>
      <c r="CH49" s="75"/>
      <c r="CI49" s="56"/>
      <c r="CJ49" s="56"/>
      <c r="CK49" s="43"/>
      <c r="CL49" s="44"/>
      <c r="CM49" s="43"/>
      <c r="CN49" s="44"/>
      <c r="CO49" s="44"/>
      <c r="CP49" s="44"/>
      <c r="CQ49" s="76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4"/>
      <c r="DH49" s="74"/>
      <c r="DI49" s="53"/>
      <c r="DK49" s="57"/>
    </row>
    <row r="50" spans="1:115" s="1" customFormat="1" ht="15" hidden="1" outlineLevel="1">
      <c r="A50" s="7"/>
      <c r="B50" s="35"/>
      <c r="C50" s="7"/>
      <c r="D50" s="66"/>
      <c r="E50" s="6"/>
      <c r="F50" s="67"/>
      <c r="G50" s="52"/>
      <c r="H50" s="6"/>
      <c r="I50" s="6"/>
      <c r="J50" s="54"/>
      <c r="K50" s="54"/>
      <c r="L50" s="54"/>
      <c r="M50" s="54"/>
      <c r="N50" s="54"/>
      <c r="O50" s="54"/>
      <c r="P50" s="54"/>
      <c r="Q50" s="54"/>
      <c r="R50" s="68"/>
      <c r="S50" s="69"/>
      <c r="T50" s="58"/>
      <c r="U50" s="92"/>
      <c r="V50" s="92"/>
      <c r="W50" s="54"/>
      <c r="X50" s="91"/>
      <c r="Y50" s="91"/>
      <c r="Z50" s="55"/>
      <c r="AA50" s="55"/>
      <c r="AB50" s="55"/>
      <c r="AC50" s="55"/>
      <c r="AD50" s="69"/>
      <c r="AE50" s="55"/>
      <c r="AF50" s="68"/>
      <c r="AG50" s="55"/>
      <c r="AH50" s="55"/>
      <c r="AI50" s="86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70"/>
      <c r="BN50" s="70"/>
      <c r="BO50" s="70"/>
      <c r="BP50" s="70"/>
      <c r="BQ50" s="70"/>
      <c r="BR50" s="70"/>
      <c r="BS50" s="54"/>
      <c r="BT50" s="54"/>
      <c r="BU50" s="54"/>
      <c r="BV50" s="54"/>
      <c r="BW50" s="54"/>
      <c r="BX50" s="70"/>
      <c r="BY50" s="71"/>
      <c r="BZ50" s="71"/>
      <c r="CA50" s="71"/>
      <c r="CB50" s="71"/>
      <c r="CC50" s="71"/>
      <c r="CD50" s="71"/>
      <c r="CE50" s="71"/>
      <c r="CF50" s="72"/>
      <c r="CG50" s="72"/>
      <c r="CH50" s="75"/>
      <c r="CI50" s="56"/>
      <c r="CJ50" s="56"/>
      <c r="CK50" s="43"/>
      <c r="CL50" s="44"/>
      <c r="CM50" s="43"/>
      <c r="CN50" s="44"/>
      <c r="CO50" s="44"/>
      <c r="CP50" s="44"/>
      <c r="CQ50" s="76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4"/>
      <c r="DH50" s="74"/>
      <c r="DI50" s="53"/>
      <c r="DK50" s="57"/>
    </row>
    <row r="51" spans="1:115" s="1" customFormat="1" ht="15" hidden="1" outlineLevel="1">
      <c r="A51" s="7"/>
      <c r="B51" s="35"/>
      <c r="C51" s="7"/>
      <c r="D51" s="66"/>
      <c r="E51" s="6"/>
      <c r="F51" s="67"/>
      <c r="G51" s="52"/>
      <c r="H51" s="6"/>
      <c r="I51" s="6"/>
      <c r="J51" s="54"/>
      <c r="K51" s="54"/>
      <c r="L51" s="54"/>
      <c r="M51" s="54"/>
      <c r="N51" s="54"/>
      <c r="O51" s="54"/>
      <c r="P51" s="54"/>
      <c r="Q51" s="54"/>
      <c r="R51" s="68"/>
      <c r="S51" s="69"/>
      <c r="T51" s="58"/>
      <c r="U51" s="92"/>
      <c r="V51" s="92"/>
      <c r="W51" s="54"/>
      <c r="X51" s="91"/>
      <c r="Y51" s="91"/>
      <c r="Z51" s="55"/>
      <c r="AA51" s="55"/>
      <c r="AB51" s="55"/>
      <c r="AC51" s="55"/>
      <c r="AD51" s="69"/>
      <c r="AE51" s="55"/>
      <c r="AF51" s="68"/>
      <c r="AG51" s="55"/>
      <c r="AH51" s="55"/>
      <c r="AI51" s="86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70"/>
      <c r="BN51" s="70"/>
      <c r="BO51" s="70"/>
      <c r="BP51" s="70"/>
      <c r="BQ51" s="70"/>
      <c r="BR51" s="70"/>
      <c r="BS51" s="54"/>
      <c r="BT51" s="54"/>
      <c r="BU51" s="54"/>
      <c r="BV51" s="54"/>
      <c r="BW51" s="54"/>
      <c r="BX51" s="70"/>
      <c r="BY51" s="71"/>
      <c r="BZ51" s="71"/>
      <c r="CA51" s="71"/>
      <c r="CB51" s="71"/>
      <c r="CC51" s="71"/>
      <c r="CD51" s="71"/>
      <c r="CE51" s="71"/>
      <c r="CF51" s="72"/>
      <c r="CG51" s="72"/>
      <c r="CH51" s="75"/>
      <c r="CI51" s="56"/>
      <c r="CJ51" s="56"/>
      <c r="CK51" s="43"/>
      <c r="CL51" s="44"/>
      <c r="CM51" s="43"/>
      <c r="CN51" s="44"/>
      <c r="CO51" s="44"/>
      <c r="CP51" s="44"/>
      <c r="CQ51" s="76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4"/>
      <c r="DH51" s="74"/>
      <c r="DI51" s="53"/>
      <c r="DK51" s="57"/>
    </row>
    <row r="52" spans="1:115" s="1" customFormat="1" ht="15" hidden="1" outlineLevel="1">
      <c r="A52" s="7"/>
      <c r="B52" s="35"/>
      <c r="C52" s="7"/>
      <c r="D52" s="66"/>
      <c r="E52" s="6"/>
      <c r="F52" s="67"/>
      <c r="G52" s="52"/>
      <c r="H52" s="6"/>
      <c r="I52" s="6"/>
      <c r="J52" s="54"/>
      <c r="K52" s="54"/>
      <c r="L52" s="54"/>
      <c r="M52" s="54"/>
      <c r="N52" s="54"/>
      <c r="O52" s="54"/>
      <c r="P52" s="54"/>
      <c r="Q52" s="54"/>
      <c r="R52" s="68"/>
      <c r="S52" s="69"/>
      <c r="T52" s="58"/>
      <c r="U52" s="92"/>
      <c r="V52" s="92"/>
      <c r="W52" s="54"/>
      <c r="X52" s="91"/>
      <c r="Y52" s="91"/>
      <c r="Z52" s="55"/>
      <c r="AA52" s="55"/>
      <c r="AB52" s="55"/>
      <c r="AC52" s="55"/>
      <c r="AD52" s="69"/>
      <c r="AE52" s="55"/>
      <c r="AF52" s="68"/>
      <c r="AG52" s="55"/>
      <c r="AH52" s="55"/>
      <c r="AI52" s="86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70"/>
      <c r="BN52" s="70"/>
      <c r="BO52" s="70"/>
      <c r="BP52" s="70"/>
      <c r="BQ52" s="70"/>
      <c r="BR52" s="70"/>
      <c r="BS52" s="54"/>
      <c r="BT52" s="54"/>
      <c r="BU52" s="54"/>
      <c r="BV52" s="54"/>
      <c r="BW52" s="54"/>
      <c r="BX52" s="70"/>
      <c r="BY52" s="71"/>
      <c r="BZ52" s="71"/>
      <c r="CA52" s="71"/>
      <c r="CB52" s="71"/>
      <c r="CC52" s="71"/>
      <c r="CD52" s="71"/>
      <c r="CE52" s="71"/>
      <c r="CF52" s="72"/>
      <c r="CG52" s="72"/>
      <c r="CH52" s="75"/>
      <c r="CI52" s="56"/>
      <c r="CJ52" s="56"/>
      <c r="CK52" s="43"/>
      <c r="CL52" s="44"/>
      <c r="CM52" s="43"/>
      <c r="CN52" s="44"/>
      <c r="CO52" s="44"/>
      <c r="CP52" s="44"/>
      <c r="CQ52" s="76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4"/>
      <c r="DH52" s="74"/>
      <c r="DI52" s="53"/>
      <c r="DK52" s="57"/>
    </row>
    <row r="53" spans="1:115" s="1" customFormat="1" ht="15" hidden="1" outlineLevel="1">
      <c r="A53" s="7"/>
      <c r="B53" s="35"/>
      <c r="C53" s="7"/>
      <c r="D53" s="66"/>
      <c r="E53" s="6"/>
      <c r="F53" s="67"/>
      <c r="G53" s="52"/>
      <c r="H53" s="6"/>
      <c r="I53" s="6"/>
      <c r="J53" s="54"/>
      <c r="K53" s="54"/>
      <c r="L53" s="54"/>
      <c r="M53" s="54"/>
      <c r="N53" s="54"/>
      <c r="O53" s="54"/>
      <c r="P53" s="54"/>
      <c r="Q53" s="54"/>
      <c r="R53" s="68"/>
      <c r="S53" s="69"/>
      <c r="T53" s="58"/>
      <c r="U53" s="92"/>
      <c r="V53" s="92"/>
      <c r="W53" s="54"/>
      <c r="X53" s="91"/>
      <c r="Y53" s="91"/>
      <c r="Z53" s="55"/>
      <c r="AA53" s="55"/>
      <c r="AB53" s="55"/>
      <c r="AC53" s="55"/>
      <c r="AD53" s="69"/>
      <c r="AE53" s="55"/>
      <c r="AF53" s="68"/>
      <c r="AG53" s="55"/>
      <c r="AH53" s="55"/>
      <c r="AI53" s="86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70"/>
      <c r="BN53" s="70"/>
      <c r="BO53" s="70"/>
      <c r="BP53" s="70"/>
      <c r="BQ53" s="70"/>
      <c r="BR53" s="70"/>
      <c r="BS53" s="54"/>
      <c r="BT53" s="54"/>
      <c r="BU53" s="54"/>
      <c r="BV53" s="54"/>
      <c r="BW53" s="54"/>
      <c r="BX53" s="70"/>
      <c r="BY53" s="71"/>
      <c r="BZ53" s="71"/>
      <c r="CA53" s="71"/>
      <c r="CB53" s="71"/>
      <c r="CC53" s="71"/>
      <c r="CD53" s="71"/>
      <c r="CE53" s="71"/>
      <c r="CF53" s="72"/>
      <c r="CG53" s="72"/>
      <c r="CH53" s="75"/>
      <c r="CI53" s="56"/>
      <c r="CJ53" s="56"/>
      <c r="CK53" s="43"/>
      <c r="CL53" s="44"/>
      <c r="CM53" s="43"/>
      <c r="CN53" s="44"/>
      <c r="CO53" s="44"/>
      <c r="CP53" s="44"/>
      <c r="CQ53" s="76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4"/>
      <c r="DH53" s="74"/>
      <c r="DI53" s="53"/>
      <c r="DK53" s="57"/>
    </row>
    <row r="54" spans="1:115" s="1" customFormat="1" ht="15" hidden="1" outlineLevel="1">
      <c r="A54" s="7"/>
      <c r="B54" s="35"/>
      <c r="C54" s="7"/>
      <c r="D54" s="66"/>
      <c r="E54" s="6"/>
      <c r="F54" s="67"/>
      <c r="G54" s="52"/>
      <c r="H54" s="6"/>
      <c r="I54" s="6"/>
      <c r="J54" s="54"/>
      <c r="K54" s="54"/>
      <c r="L54" s="54"/>
      <c r="M54" s="54"/>
      <c r="N54" s="54"/>
      <c r="O54" s="54"/>
      <c r="P54" s="54"/>
      <c r="Q54" s="54"/>
      <c r="R54" s="68"/>
      <c r="S54" s="69"/>
      <c r="T54" s="58"/>
      <c r="U54" s="92"/>
      <c r="V54" s="92"/>
      <c r="W54" s="54"/>
      <c r="X54" s="91"/>
      <c r="Y54" s="91"/>
      <c r="Z54" s="55"/>
      <c r="AA54" s="55"/>
      <c r="AB54" s="55"/>
      <c r="AC54" s="55"/>
      <c r="AD54" s="69"/>
      <c r="AE54" s="55"/>
      <c r="AF54" s="68"/>
      <c r="AG54" s="55"/>
      <c r="AH54" s="55"/>
      <c r="AI54" s="86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70"/>
      <c r="BN54" s="70"/>
      <c r="BO54" s="70"/>
      <c r="BP54" s="70"/>
      <c r="BQ54" s="70"/>
      <c r="BR54" s="70"/>
      <c r="BS54" s="54"/>
      <c r="BT54" s="54"/>
      <c r="BU54" s="54"/>
      <c r="BV54" s="54"/>
      <c r="BW54" s="54"/>
      <c r="BX54" s="70"/>
      <c r="BY54" s="71"/>
      <c r="BZ54" s="71"/>
      <c r="CA54" s="71"/>
      <c r="CB54" s="71"/>
      <c r="CC54" s="71"/>
      <c r="CD54" s="71"/>
      <c r="CE54" s="71"/>
      <c r="CF54" s="72"/>
      <c r="CG54" s="72"/>
      <c r="CH54" s="75"/>
      <c r="CI54" s="56"/>
      <c r="CJ54" s="56"/>
      <c r="CK54" s="43"/>
      <c r="CL54" s="44"/>
      <c r="CM54" s="43"/>
      <c r="CN54" s="44"/>
      <c r="CO54" s="44"/>
      <c r="CP54" s="44"/>
      <c r="CQ54" s="76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4"/>
      <c r="DH54" s="74"/>
      <c r="DI54" s="53"/>
      <c r="DK54" s="57"/>
    </row>
    <row r="55" spans="1:115" s="1" customFormat="1" ht="15" hidden="1" outlineLevel="1">
      <c r="A55" s="7"/>
      <c r="B55" s="35"/>
      <c r="C55" s="7"/>
      <c r="D55" s="66"/>
      <c r="E55" s="6"/>
      <c r="F55" s="67"/>
      <c r="G55" s="52"/>
      <c r="H55" s="6"/>
      <c r="I55" s="6"/>
      <c r="J55" s="54"/>
      <c r="K55" s="54"/>
      <c r="L55" s="54"/>
      <c r="M55" s="54"/>
      <c r="N55" s="54"/>
      <c r="O55" s="54"/>
      <c r="P55" s="54"/>
      <c r="Q55" s="54"/>
      <c r="R55" s="68"/>
      <c r="S55" s="69"/>
      <c r="T55" s="58"/>
      <c r="U55" s="92"/>
      <c r="V55" s="92"/>
      <c r="W55" s="54"/>
      <c r="X55" s="91"/>
      <c r="Y55" s="91"/>
      <c r="Z55" s="55"/>
      <c r="AA55" s="55"/>
      <c r="AB55" s="55"/>
      <c r="AC55" s="55"/>
      <c r="AD55" s="69"/>
      <c r="AE55" s="55"/>
      <c r="AF55" s="68"/>
      <c r="AG55" s="55"/>
      <c r="AH55" s="55"/>
      <c r="AI55" s="86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70"/>
      <c r="BN55" s="70"/>
      <c r="BO55" s="70"/>
      <c r="BP55" s="70"/>
      <c r="BQ55" s="70"/>
      <c r="BR55" s="70"/>
      <c r="BS55" s="54"/>
      <c r="BT55" s="54"/>
      <c r="BU55" s="54"/>
      <c r="BV55" s="54"/>
      <c r="BW55" s="54"/>
      <c r="BX55" s="70"/>
      <c r="BY55" s="71"/>
      <c r="BZ55" s="71"/>
      <c r="CA55" s="71"/>
      <c r="CB55" s="71"/>
      <c r="CC55" s="71"/>
      <c r="CD55" s="71"/>
      <c r="CE55" s="71"/>
      <c r="CF55" s="72"/>
      <c r="CG55" s="72"/>
      <c r="CH55" s="75"/>
      <c r="CI55" s="56"/>
      <c r="CJ55" s="56"/>
      <c r="CK55" s="43"/>
      <c r="CL55" s="44"/>
      <c r="CM55" s="43"/>
      <c r="CN55" s="44"/>
      <c r="CO55" s="44"/>
      <c r="CP55" s="44"/>
      <c r="CQ55" s="76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4"/>
      <c r="DH55" s="74"/>
      <c r="DI55" s="53"/>
      <c r="DK55" s="57"/>
    </row>
    <row r="56" spans="1:115" s="1" customFormat="1" ht="15" hidden="1" outlineLevel="1">
      <c r="A56" s="7"/>
      <c r="B56" s="35"/>
      <c r="C56" s="7"/>
      <c r="D56" s="66"/>
      <c r="E56" s="6"/>
      <c r="F56" s="67"/>
      <c r="G56" s="52"/>
      <c r="H56" s="6"/>
      <c r="I56" s="6"/>
      <c r="J56" s="54"/>
      <c r="K56" s="54"/>
      <c r="L56" s="54"/>
      <c r="M56" s="54"/>
      <c r="N56" s="54"/>
      <c r="O56" s="54"/>
      <c r="P56" s="54"/>
      <c r="Q56" s="54"/>
      <c r="R56" s="68"/>
      <c r="S56" s="69"/>
      <c r="T56" s="58"/>
      <c r="U56" s="92"/>
      <c r="V56" s="92"/>
      <c r="W56" s="54"/>
      <c r="X56" s="91"/>
      <c r="Y56" s="91"/>
      <c r="Z56" s="55"/>
      <c r="AA56" s="55"/>
      <c r="AB56" s="55"/>
      <c r="AC56" s="55"/>
      <c r="AD56" s="69"/>
      <c r="AE56" s="55"/>
      <c r="AF56" s="68"/>
      <c r="AG56" s="55"/>
      <c r="AH56" s="55"/>
      <c r="AI56" s="86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70"/>
      <c r="BN56" s="70"/>
      <c r="BO56" s="70"/>
      <c r="BP56" s="70"/>
      <c r="BQ56" s="70"/>
      <c r="BR56" s="70"/>
      <c r="BS56" s="54"/>
      <c r="BT56" s="54"/>
      <c r="BU56" s="54"/>
      <c r="BV56" s="54"/>
      <c r="BW56" s="54"/>
      <c r="BX56" s="70"/>
      <c r="BY56" s="71"/>
      <c r="BZ56" s="71"/>
      <c r="CA56" s="71"/>
      <c r="CB56" s="71"/>
      <c r="CC56" s="71"/>
      <c r="CD56" s="71"/>
      <c r="CE56" s="71"/>
      <c r="CF56" s="72"/>
      <c r="CG56" s="72"/>
      <c r="CH56" s="75"/>
      <c r="CI56" s="56"/>
      <c r="CJ56" s="56"/>
      <c r="CK56" s="43"/>
      <c r="CL56" s="44"/>
      <c r="CM56" s="43"/>
      <c r="CN56" s="44"/>
      <c r="CO56" s="44"/>
      <c r="CP56" s="44"/>
      <c r="CQ56" s="76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4"/>
      <c r="DH56" s="74"/>
      <c r="DI56" s="53"/>
      <c r="DK56" s="57"/>
    </row>
    <row r="57" spans="1:115" s="1" customFormat="1" ht="15" hidden="1" outlineLevel="1">
      <c r="A57" s="7"/>
      <c r="B57" s="35"/>
      <c r="C57" s="7"/>
      <c r="D57" s="66"/>
      <c r="E57" s="6"/>
      <c r="F57" s="67"/>
      <c r="G57" s="52"/>
      <c r="H57" s="6"/>
      <c r="I57" s="6"/>
      <c r="J57" s="54"/>
      <c r="K57" s="54"/>
      <c r="L57" s="54"/>
      <c r="M57" s="54"/>
      <c r="N57" s="54"/>
      <c r="O57" s="54"/>
      <c r="P57" s="54"/>
      <c r="Q57" s="54"/>
      <c r="R57" s="68"/>
      <c r="S57" s="69"/>
      <c r="T57" s="58"/>
      <c r="U57" s="92"/>
      <c r="V57" s="92"/>
      <c r="W57" s="54"/>
      <c r="X57" s="91"/>
      <c r="Y57" s="91"/>
      <c r="Z57" s="55"/>
      <c r="AA57" s="55"/>
      <c r="AB57" s="55"/>
      <c r="AC57" s="55"/>
      <c r="AD57" s="69"/>
      <c r="AE57" s="55"/>
      <c r="AF57" s="68"/>
      <c r="AG57" s="55"/>
      <c r="AH57" s="55"/>
      <c r="AI57" s="86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70"/>
      <c r="BN57" s="70"/>
      <c r="BO57" s="70"/>
      <c r="BP57" s="70"/>
      <c r="BQ57" s="70"/>
      <c r="BR57" s="70"/>
      <c r="BS57" s="54"/>
      <c r="BT57" s="54"/>
      <c r="BU57" s="54"/>
      <c r="BV57" s="54"/>
      <c r="BW57" s="54"/>
      <c r="BX57" s="70"/>
      <c r="BY57" s="71"/>
      <c r="BZ57" s="71"/>
      <c r="CA57" s="71"/>
      <c r="CB57" s="71"/>
      <c r="CC57" s="71"/>
      <c r="CD57" s="71"/>
      <c r="CE57" s="71"/>
      <c r="CF57" s="72"/>
      <c r="CG57" s="72"/>
      <c r="CH57" s="75"/>
      <c r="CI57" s="56"/>
      <c r="CJ57" s="56"/>
      <c r="CK57" s="43"/>
      <c r="CL57" s="44"/>
      <c r="CM57" s="43"/>
      <c r="CN57" s="44"/>
      <c r="CO57" s="44"/>
      <c r="CP57" s="44"/>
      <c r="CQ57" s="76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4"/>
      <c r="DH57" s="74"/>
      <c r="DI57" s="53"/>
      <c r="DK57" s="57"/>
    </row>
    <row r="58" spans="1:115" s="1" customFormat="1" ht="15" hidden="1" outlineLevel="1">
      <c r="A58" s="7"/>
      <c r="B58" s="35"/>
      <c r="C58" s="7"/>
      <c r="D58" s="66"/>
      <c r="E58" s="6"/>
      <c r="F58" s="67"/>
      <c r="G58" s="52"/>
      <c r="H58" s="6"/>
      <c r="I58" s="6"/>
      <c r="J58" s="54"/>
      <c r="K58" s="54"/>
      <c r="L58" s="54"/>
      <c r="M58" s="54"/>
      <c r="N58" s="54"/>
      <c r="O58" s="54"/>
      <c r="P58" s="54"/>
      <c r="Q58" s="54"/>
      <c r="R58" s="68"/>
      <c r="S58" s="69"/>
      <c r="T58" s="58"/>
      <c r="U58" s="92"/>
      <c r="V58" s="92"/>
      <c r="W58" s="54"/>
      <c r="X58" s="91"/>
      <c r="Y58" s="91"/>
      <c r="Z58" s="55"/>
      <c r="AA58" s="55"/>
      <c r="AB58" s="55"/>
      <c r="AC58" s="55"/>
      <c r="AD58" s="69"/>
      <c r="AE58" s="55"/>
      <c r="AF58" s="68"/>
      <c r="AG58" s="55"/>
      <c r="AH58" s="55"/>
      <c r="AI58" s="86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70"/>
      <c r="BN58" s="70"/>
      <c r="BO58" s="70"/>
      <c r="BP58" s="70"/>
      <c r="BQ58" s="70"/>
      <c r="BR58" s="70"/>
      <c r="BS58" s="54"/>
      <c r="BT58" s="54"/>
      <c r="BU58" s="54"/>
      <c r="BV58" s="54"/>
      <c r="BW58" s="54"/>
      <c r="BX58" s="70"/>
      <c r="BY58" s="71"/>
      <c r="BZ58" s="71"/>
      <c r="CA58" s="71"/>
      <c r="CB58" s="71"/>
      <c r="CC58" s="71"/>
      <c r="CD58" s="71"/>
      <c r="CE58" s="71"/>
      <c r="CF58" s="72"/>
      <c r="CG58" s="72"/>
      <c r="CH58" s="75"/>
      <c r="CI58" s="56"/>
      <c r="CJ58" s="56"/>
      <c r="CK58" s="43"/>
      <c r="CL58" s="44"/>
      <c r="CM58" s="43"/>
      <c r="CN58" s="44"/>
      <c r="CO58" s="44"/>
      <c r="CP58" s="44"/>
      <c r="CQ58" s="76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4"/>
      <c r="DH58" s="74"/>
      <c r="DI58" s="53"/>
      <c r="DK58" s="57"/>
    </row>
    <row r="59" spans="1:115" s="1" customFormat="1" ht="15" hidden="1" outlineLevel="1">
      <c r="A59" s="7"/>
      <c r="B59" s="35"/>
      <c r="C59" s="7"/>
      <c r="D59" s="66"/>
      <c r="E59" s="6"/>
      <c r="F59" s="67"/>
      <c r="G59" s="52"/>
      <c r="H59" s="6"/>
      <c r="I59" s="6"/>
      <c r="J59" s="54"/>
      <c r="K59" s="54"/>
      <c r="L59" s="54"/>
      <c r="M59" s="54"/>
      <c r="N59" s="54"/>
      <c r="O59" s="54"/>
      <c r="P59" s="54"/>
      <c r="Q59" s="54"/>
      <c r="R59" s="68"/>
      <c r="S59" s="69"/>
      <c r="T59" s="58"/>
      <c r="U59" s="92"/>
      <c r="V59" s="92"/>
      <c r="W59" s="54"/>
      <c r="X59" s="91"/>
      <c r="Y59" s="91"/>
      <c r="Z59" s="55"/>
      <c r="AA59" s="55"/>
      <c r="AB59" s="55"/>
      <c r="AC59" s="55"/>
      <c r="AD59" s="69"/>
      <c r="AE59" s="55"/>
      <c r="AF59" s="68"/>
      <c r="AG59" s="55"/>
      <c r="AH59" s="55"/>
      <c r="AI59" s="86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70"/>
      <c r="BN59" s="70"/>
      <c r="BO59" s="70"/>
      <c r="BP59" s="70"/>
      <c r="BQ59" s="70"/>
      <c r="BR59" s="70"/>
      <c r="BS59" s="54"/>
      <c r="BT59" s="54"/>
      <c r="BU59" s="54"/>
      <c r="BV59" s="54"/>
      <c r="BW59" s="54"/>
      <c r="BX59" s="70"/>
      <c r="BY59" s="71"/>
      <c r="BZ59" s="71"/>
      <c r="CA59" s="71"/>
      <c r="CB59" s="71"/>
      <c r="CC59" s="71"/>
      <c r="CD59" s="71"/>
      <c r="CE59" s="71"/>
      <c r="CF59" s="72"/>
      <c r="CG59" s="72"/>
      <c r="CH59" s="75"/>
      <c r="CI59" s="56"/>
      <c r="CJ59" s="56"/>
      <c r="CK59" s="43"/>
      <c r="CL59" s="44"/>
      <c r="CM59" s="43"/>
      <c r="CN59" s="44"/>
      <c r="CO59" s="44"/>
      <c r="CP59" s="44"/>
      <c r="CQ59" s="76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4"/>
      <c r="DH59" s="74"/>
      <c r="DI59" s="53"/>
      <c r="DK59" s="57"/>
    </row>
    <row r="60" spans="1:115" s="1" customFormat="1" ht="15" hidden="1" outlineLevel="1">
      <c r="A60" s="7"/>
      <c r="B60" s="35"/>
      <c r="C60" s="7"/>
      <c r="D60" s="66"/>
      <c r="E60" s="6"/>
      <c r="F60" s="67"/>
      <c r="G60" s="52"/>
      <c r="H60" s="6"/>
      <c r="I60" s="6"/>
      <c r="J60" s="54"/>
      <c r="K60" s="54"/>
      <c r="L60" s="54"/>
      <c r="M60" s="54"/>
      <c r="N60" s="54"/>
      <c r="O60" s="54"/>
      <c r="P60" s="54"/>
      <c r="Q60" s="54"/>
      <c r="R60" s="68"/>
      <c r="S60" s="69"/>
      <c r="T60" s="58"/>
      <c r="U60" s="92"/>
      <c r="V60" s="92"/>
      <c r="W60" s="54"/>
      <c r="X60" s="91"/>
      <c r="Y60" s="91"/>
      <c r="Z60" s="55"/>
      <c r="AA60" s="55"/>
      <c r="AB60" s="55"/>
      <c r="AC60" s="55"/>
      <c r="AD60" s="69"/>
      <c r="AE60" s="55"/>
      <c r="AF60" s="68"/>
      <c r="AG60" s="55"/>
      <c r="AH60" s="55"/>
      <c r="AI60" s="86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70"/>
      <c r="BN60" s="70"/>
      <c r="BO60" s="70"/>
      <c r="BP60" s="70"/>
      <c r="BQ60" s="70"/>
      <c r="BR60" s="70"/>
      <c r="BS60" s="54"/>
      <c r="BT60" s="54"/>
      <c r="BU60" s="54"/>
      <c r="BV60" s="54"/>
      <c r="BW60" s="54"/>
      <c r="BX60" s="70"/>
      <c r="BY60" s="71"/>
      <c r="BZ60" s="71"/>
      <c r="CA60" s="71"/>
      <c r="CB60" s="71"/>
      <c r="CC60" s="71"/>
      <c r="CD60" s="71"/>
      <c r="CE60" s="71"/>
      <c r="CF60" s="72"/>
      <c r="CG60" s="72"/>
      <c r="CH60" s="75"/>
      <c r="CI60" s="56"/>
      <c r="CJ60" s="56"/>
      <c r="CK60" s="43"/>
      <c r="CL60" s="44"/>
      <c r="CM60" s="43"/>
      <c r="CN60" s="44"/>
      <c r="CO60" s="44"/>
      <c r="CP60" s="44"/>
      <c r="CQ60" s="76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4"/>
      <c r="DH60" s="74"/>
      <c r="DI60" s="53"/>
      <c r="DK60" s="57"/>
    </row>
    <row r="61" spans="1:115" s="1" customFormat="1" ht="15" hidden="1" outlineLevel="1">
      <c r="A61" s="7"/>
      <c r="B61" s="35"/>
      <c r="C61" s="7"/>
      <c r="D61" s="66"/>
      <c r="E61" s="6"/>
      <c r="F61" s="67"/>
      <c r="G61" s="52"/>
      <c r="H61" s="6"/>
      <c r="I61" s="6"/>
      <c r="J61" s="54"/>
      <c r="K61" s="54"/>
      <c r="L61" s="54"/>
      <c r="M61" s="54"/>
      <c r="N61" s="54"/>
      <c r="O61" s="54"/>
      <c r="P61" s="54"/>
      <c r="Q61" s="54"/>
      <c r="R61" s="68"/>
      <c r="S61" s="69"/>
      <c r="T61" s="58"/>
      <c r="U61" s="92"/>
      <c r="V61" s="92"/>
      <c r="W61" s="54"/>
      <c r="X61" s="91"/>
      <c r="Y61" s="91"/>
      <c r="Z61" s="55"/>
      <c r="AA61" s="55"/>
      <c r="AB61" s="55"/>
      <c r="AC61" s="55"/>
      <c r="AD61" s="69"/>
      <c r="AE61" s="55"/>
      <c r="AF61" s="68"/>
      <c r="AG61" s="55"/>
      <c r="AH61" s="55"/>
      <c r="AI61" s="86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70"/>
      <c r="BN61" s="70"/>
      <c r="BO61" s="70"/>
      <c r="BP61" s="70"/>
      <c r="BQ61" s="70"/>
      <c r="BR61" s="70"/>
      <c r="BS61" s="54"/>
      <c r="BT61" s="54"/>
      <c r="BU61" s="54"/>
      <c r="BV61" s="54"/>
      <c r="BW61" s="54"/>
      <c r="BX61" s="70"/>
      <c r="BY61" s="71"/>
      <c r="BZ61" s="71"/>
      <c r="CA61" s="71"/>
      <c r="CB61" s="71"/>
      <c r="CC61" s="71"/>
      <c r="CD61" s="71"/>
      <c r="CE61" s="71"/>
      <c r="CF61" s="72"/>
      <c r="CG61" s="72"/>
      <c r="CH61" s="75"/>
      <c r="CI61" s="56"/>
      <c r="CJ61" s="56"/>
      <c r="CK61" s="43"/>
      <c r="CL61" s="44"/>
      <c r="CM61" s="43"/>
      <c r="CN61" s="44"/>
      <c r="CO61" s="44"/>
      <c r="CP61" s="44"/>
      <c r="CQ61" s="76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4"/>
      <c r="DH61" s="74"/>
      <c r="DI61" s="53"/>
      <c r="DK61" s="57"/>
    </row>
    <row r="62" spans="1:115" s="1" customFormat="1" ht="15" hidden="1" outlineLevel="1">
      <c r="A62" s="7"/>
      <c r="B62" s="35"/>
      <c r="C62" s="7"/>
      <c r="D62" s="66"/>
      <c r="E62" s="6"/>
      <c r="F62" s="67"/>
      <c r="G62" s="52"/>
      <c r="H62" s="6"/>
      <c r="I62" s="6"/>
      <c r="J62" s="54"/>
      <c r="K62" s="54"/>
      <c r="L62" s="54"/>
      <c r="M62" s="54"/>
      <c r="N62" s="54"/>
      <c r="O62" s="54"/>
      <c r="P62" s="54"/>
      <c r="Q62" s="54"/>
      <c r="R62" s="68"/>
      <c r="S62" s="69"/>
      <c r="T62" s="58"/>
      <c r="U62" s="92"/>
      <c r="V62" s="92"/>
      <c r="W62" s="54"/>
      <c r="X62" s="91"/>
      <c r="Y62" s="91"/>
      <c r="Z62" s="55"/>
      <c r="AA62" s="55"/>
      <c r="AB62" s="55"/>
      <c r="AC62" s="55"/>
      <c r="AD62" s="69"/>
      <c r="AE62" s="55"/>
      <c r="AF62" s="68"/>
      <c r="AG62" s="55"/>
      <c r="AH62" s="55"/>
      <c r="AI62" s="86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70"/>
      <c r="BN62" s="70"/>
      <c r="BO62" s="70"/>
      <c r="BP62" s="70"/>
      <c r="BQ62" s="70"/>
      <c r="BR62" s="70"/>
      <c r="BS62" s="54"/>
      <c r="BT62" s="54"/>
      <c r="BU62" s="54"/>
      <c r="BV62" s="54"/>
      <c r="BW62" s="54"/>
      <c r="BX62" s="70"/>
      <c r="BY62" s="71"/>
      <c r="BZ62" s="71"/>
      <c r="CA62" s="71"/>
      <c r="CB62" s="71"/>
      <c r="CC62" s="71"/>
      <c r="CD62" s="71"/>
      <c r="CE62" s="71"/>
      <c r="CF62" s="72"/>
      <c r="CG62" s="72"/>
      <c r="CH62" s="75"/>
      <c r="CI62" s="56"/>
      <c r="CJ62" s="56"/>
      <c r="CK62" s="43"/>
      <c r="CL62" s="44"/>
      <c r="CM62" s="43"/>
      <c r="CN62" s="44"/>
      <c r="CO62" s="44"/>
      <c r="CP62" s="44"/>
      <c r="CQ62" s="76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4"/>
      <c r="DH62" s="74"/>
      <c r="DI62" s="53"/>
      <c r="DK62" s="57"/>
    </row>
    <row r="63" spans="1:115" s="1" customFormat="1" ht="15" hidden="1" outlineLevel="1">
      <c r="A63" s="7"/>
      <c r="B63" s="35"/>
      <c r="C63" s="7"/>
      <c r="D63" s="66"/>
      <c r="E63" s="6"/>
      <c r="F63" s="67"/>
      <c r="G63" s="52"/>
      <c r="H63" s="6"/>
      <c r="I63" s="6"/>
      <c r="J63" s="54"/>
      <c r="K63" s="54"/>
      <c r="L63" s="54"/>
      <c r="M63" s="54"/>
      <c r="N63" s="54"/>
      <c r="O63" s="54"/>
      <c r="P63" s="54"/>
      <c r="Q63" s="54"/>
      <c r="R63" s="68"/>
      <c r="S63" s="69"/>
      <c r="T63" s="58"/>
      <c r="U63" s="92"/>
      <c r="V63" s="92"/>
      <c r="W63" s="54"/>
      <c r="X63" s="91"/>
      <c r="Y63" s="91"/>
      <c r="Z63" s="55"/>
      <c r="AA63" s="55"/>
      <c r="AB63" s="55"/>
      <c r="AC63" s="55"/>
      <c r="AD63" s="69"/>
      <c r="AE63" s="55"/>
      <c r="AF63" s="68"/>
      <c r="AG63" s="55"/>
      <c r="AH63" s="55"/>
      <c r="AI63" s="86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70"/>
      <c r="BN63" s="70"/>
      <c r="BO63" s="70"/>
      <c r="BP63" s="70"/>
      <c r="BQ63" s="70"/>
      <c r="BR63" s="70"/>
      <c r="BS63" s="54"/>
      <c r="BT63" s="54"/>
      <c r="BU63" s="54"/>
      <c r="BV63" s="54"/>
      <c r="BW63" s="54"/>
      <c r="BX63" s="70"/>
      <c r="BY63" s="71"/>
      <c r="BZ63" s="71"/>
      <c r="CA63" s="71"/>
      <c r="CB63" s="71"/>
      <c r="CC63" s="71"/>
      <c r="CD63" s="71"/>
      <c r="CE63" s="71"/>
      <c r="CF63" s="72"/>
      <c r="CG63" s="72"/>
      <c r="CH63" s="75"/>
      <c r="CI63" s="56"/>
      <c r="CJ63" s="56"/>
      <c r="CK63" s="43"/>
      <c r="CL63" s="44"/>
      <c r="CM63" s="43"/>
      <c r="CN63" s="44"/>
      <c r="CO63" s="44"/>
      <c r="CP63" s="44"/>
      <c r="CQ63" s="76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4"/>
      <c r="DH63" s="74"/>
      <c r="DI63" s="53"/>
      <c r="DK63" s="57"/>
    </row>
    <row r="64" spans="1:115" s="1" customFormat="1" ht="15" hidden="1" outlineLevel="1">
      <c r="A64" s="7"/>
      <c r="B64" s="35"/>
      <c r="C64" s="7"/>
      <c r="D64" s="66"/>
      <c r="E64" s="6"/>
      <c r="F64" s="67"/>
      <c r="G64" s="52"/>
      <c r="H64" s="6"/>
      <c r="I64" s="6"/>
      <c r="J64" s="54"/>
      <c r="K64" s="54"/>
      <c r="L64" s="54"/>
      <c r="M64" s="54"/>
      <c r="N64" s="54"/>
      <c r="O64" s="54"/>
      <c r="P64" s="54"/>
      <c r="Q64" s="54"/>
      <c r="R64" s="68"/>
      <c r="S64" s="69"/>
      <c r="T64" s="58"/>
      <c r="U64" s="92"/>
      <c r="V64" s="92"/>
      <c r="W64" s="54"/>
      <c r="X64" s="91"/>
      <c r="Y64" s="91"/>
      <c r="Z64" s="55"/>
      <c r="AA64" s="55"/>
      <c r="AB64" s="55"/>
      <c r="AC64" s="55"/>
      <c r="AD64" s="69"/>
      <c r="AE64" s="55"/>
      <c r="AF64" s="68"/>
      <c r="AG64" s="55"/>
      <c r="AH64" s="55"/>
      <c r="AI64" s="86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70"/>
      <c r="BN64" s="70"/>
      <c r="BO64" s="70"/>
      <c r="BP64" s="70"/>
      <c r="BQ64" s="70"/>
      <c r="BR64" s="70"/>
      <c r="BS64" s="54"/>
      <c r="BT64" s="54"/>
      <c r="BU64" s="54"/>
      <c r="BV64" s="54"/>
      <c r="BW64" s="54"/>
      <c r="BX64" s="70"/>
      <c r="BY64" s="71"/>
      <c r="BZ64" s="71"/>
      <c r="CA64" s="71"/>
      <c r="CB64" s="71"/>
      <c r="CC64" s="71"/>
      <c r="CD64" s="71"/>
      <c r="CE64" s="71"/>
      <c r="CF64" s="72"/>
      <c r="CG64" s="72"/>
      <c r="CH64" s="75"/>
      <c r="CI64" s="56"/>
      <c r="CJ64" s="56"/>
      <c r="CK64" s="43"/>
      <c r="CL64" s="44"/>
      <c r="CM64" s="43"/>
      <c r="CN64" s="44"/>
      <c r="CO64" s="44"/>
      <c r="CP64" s="44"/>
      <c r="CQ64" s="76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4"/>
      <c r="DH64" s="74"/>
      <c r="DI64" s="53"/>
      <c r="DK64" s="57"/>
    </row>
    <row r="65" spans="1:115" s="1" customFormat="1" ht="15" hidden="1" outlineLevel="1">
      <c r="A65" s="7"/>
      <c r="B65" s="35"/>
      <c r="C65" s="7"/>
      <c r="D65" s="66"/>
      <c r="E65" s="6"/>
      <c r="F65" s="67"/>
      <c r="G65" s="52"/>
      <c r="H65" s="6"/>
      <c r="I65" s="6"/>
      <c r="J65" s="54"/>
      <c r="K65" s="54"/>
      <c r="L65" s="54"/>
      <c r="M65" s="54"/>
      <c r="N65" s="54"/>
      <c r="O65" s="54"/>
      <c r="P65" s="54"/>
      <c r="Q65" s="54"/>
      <c r="R65" s="68"/>
      <c r="S65" s="69"/>
      <c r="T65" s="58"/>
      <c r="U65" s="92"/>
      <c r="V65" s="92"/>
      <c r="W65" s="54"/>
      <c r="X65" s="91"/>
      <c r="Y65" s="91"/>
      <c r="Z65" s="55"/>
      <c r="AA65" s="55"/>
      <c r="AB65" s="55"/>
      <c r="AC65" s="55"/>
      <c r="AD65" s="69"/>
      <c r="AE65" s="55"/>
      <c r="AF65" s="68"/>
      <c r="AG65" s="55"/>
      <c r="AH65" s="55"/>
      <c r="AI65" s="86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70"/>
      <c r="BN65" s="70"/>
      <c r="BO65" s="70"/>
      <c r="BP65" s="70"/>
      <c r="BQ65" s="70"/>
      <c r="BR65" s="70"/>
      <c r="BS65" s="54"/>
      <c r="BT65" s="54"/>
      <c r="BU65" s="54"/>
      <c r="BV65" s="54"/>
      <c r="BW65" s="54"/>
      <c r="BX65" s="70"/>
      <c r="BY65" s="71"/>
      <c r="BZ65" s="71"/>
      <c r="CA65" s="71"/>
      <c r="CB65" s="71"/>
      <c r="CC65" s="71"/>
      <c r="CD65" s="71"/>
      <c r="CE65" s="71"/>
      <c r="CF65" s="72"/>
      <c r="CG65" s="72"/>
      <c r="CH65" s="75"/>
      <c r="CI65" s="56"/>
      <c r="CJ65" s="56"/>
      <c r="CK65" s="43"/>
      <c r="CL65" s="44"/>
      <c r="CM65" s="43"/>
      <c r="CN65" s="44"/>
      <c r="CO65" s="44"/>
      <c r="CP65" s="44"/>
      <c r="CQ65" s="76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4"/>
      <c r="DH65" s="74"/>
      <c r="DI65" s="53"/>
      <c r="DK65" s="57"/>
    </row>
    <row r="66" spans="1:115" s="1" customFormat="1" ht="15" hidden="1" outlineLevel="1">
      <c r="A66" s="7"/>
      <c r="B66" s="35"/>
      <c r="C66" s="7"/>
      <c r="D66" s="66"/>
      <c r="E66" s="6"/>
      <c r="F66" s="67"/>
      <c r="G66" s="52"/>
      <c r="H66" s="6"/>
      <c r="I66" s="6"/>
      <c r="J66" s="54"/>
      <c r="K66" s="54"/>
      <c r="L66" s="54"/>
      <c r="M66" s="54"/>
      <c r="N66" s="54"/>
      <c r="O66" s="54"/>
      <c r="P66" s="54"/>
      <c r="Q66" s="54"/>
      <c r="R66" s="68"/>
      <c r="S66" s="69"/>
      <c r="T66" s="58"/>
      <c r="U66" s="92"/>
      <c r="V66" s="92"/>
      <c r="W66" s="54"/>
      <c r="X66" s="91"/>
      <c r="Y66" s="91"/>
      <c r="Z66" s="55"/>
      <c r="AA66" s="55"/>
      <c r="AB66" s="55"/>
      <c r="AC66" s="55"/>
      <c r="AD66" s="69"/>
      <c r="AE66" s="55"/>
      <c r="AF66" s="68"/>
      <c r="AG66" s="55"/>
      <c r="AH66" s="55"/>
      <c r="AI66" s="86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70"/>
      <c r="BN66" s="70"/>
      <c r="BO66" s="70"/>
      <c r="BP66" s="70"/>
      <c r="BQ66" s="70"/>
      <c r="BR66" s="70"/>
      <c r="BS66" s="54"/>
      <c r="BT66" s="54"/>
      <c r="BU66" s="54"/>
      <c r="BV66" s="54"/>
      <c r="BW66" s="54"/>
      <c r="BX66" s="70"/>
      <c r="BY66" s="71"/>
      <c r="BZ66" s="71"/>
      <c r="CA66" s="71"/>
      <c r="CB66" s="71"/>
      <c r="CC66" s="71"/>
      <c r="CD66" s="71"/>
      <c r="CE66" s="71"/>
      <c r="CF66" s="72"/>
      <c r="CG66" s="72"/>
      <c r="CH66" s="75"/>
      <c r="CI66" s="56"/>
      <c r="CJ66" s="56"/>
      <c r="CK66" s="43"/>
      <c r="CL66" s="44"/>
      <c r="CM66" s="43"/>
      <c r="CN66" s="44"/>
      <c r="CO66" s="44"/>
      <c r="CP66" s="44"/>
      <c r="CQ66" s="76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4"/>
      <c r="DH66" s="74"/>
      <c r="DI66" s="53"/>
      <c r="DK66" s="57"/>
    </row>
    <row r="67" spans="1:115" s="1" customFormat="1" ht="15" hidden="1" outlineLevel="1">
      <c r="A67" s="7"/>
      <c r="B67" s="35"/>
      <c r="C67" s="7"/>
      <c r="D67" s="66"/>
      <c r="E67" s="6"/>
      <c r="F67" s="67"/>
      <c r="G67" s="52"/>
      <c r="H67" s="6"/>
      <c r="I67" s="6"/>
      <c r="J67" s="54"/>
      <c r="K67" s="54"/>
      <c r="L67" s="54"/>
      <c r="M67" s="54"/>
      <c r="N67" s="54"/>
      <c r="O67" s="54"/>
      <c r="P67" s="54"/>
      <c r="Q67" s="54"/>
      <c r="R67" s="68"/>
      <c r="S67" s="69"/>
      <c r="T67" s="58"/>
      <c r="U67" s="92"/>
      <c r="V67" s="92"/>
      <c r="W67" s="54"/>
      <c r="X67" s="91"/>
      <c r="Y67" s="91"/>
      <c r="Z67" s="55"/>
      <c r="AA67" s="55"/>
      <c r="AB67" s="55"/>
      <c r="AC67" s="55"/>
      <c r="AD67" s="69"/>
      <c r="AE67" s="55"/>
      <c r="AF67" s="68"/>
      <c r="AG67" s="55"/>
      <c r="AH67" s="55"/>
      <c r="AI67" s="86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70"/>
      <c r="BN67" s="70"/>
      <c r="BO67" s="70"/>
      <c r="BP67" s="70"/>
      <c r="BQ67" s="70"/>
      <c r="BR67" s="70"/>
      <c r="BS67" s="54"/>
      <c r="BT67" s="54"/>
      <c r="BU67" s="54"/>
      <c r="BV67" s="54"/>
      <c r="BW67" s="54"/>
      <c r="BX67" s="70"/>
      <c r="BY67" s="71"/>
      <c r="BZ67" s="71"/>
      <c r="CA67" s="71"/>
      <c r="CB67" s="71"/>
      <c r="CC67" s="71"/>
      <c r="CD67" s="71"/>
      <c r="CE67" s="71"/>
      <c r="CF67" s="72"/>
      <c r="CG67" s="72"/>
      <c r="CH67" s="75"/>
      <c r="CI67" s="56"/>
      <c r="CJ67" s="56"/>
      <c r="CK67" s="43"/>
      <c r="CL67" s="44"/>
      <c r="CM67" s="43"/>
      <c r="CN67" s="44"/>
      <c r="CO67" s="44"/>
      <c r="CP67" s="44"/>
      <c r="CQ67" s="76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4"/>
      <c r="DH67" s="74"/>
      <c r="DI67" s="53"/>
      <c r="DK67" s="57"/>
    </row>
    <row r="68" spans="1:115" s="1" customFormat="1" ht="15" hidden="1" outlineLevel="1">
      <c r="A68" s="7"/>
      <c r="B68" s="35"/>
      <c r="C68" s="7"/>
      <c r="D68" s="66"/>
      <c r="E68" s="6"/>
      <c r="F68" s="67"/>
      <c r="G68" s="52"/>
      <c r="H68" s="6"/>
      <c r="I68" s="6"/>
      <c r="J68" s="54"/>
      <c r="K68" s="54"/>
      <c r="L68" s="54"/>
      <c r="M68" s="54"/>
      <c r="N68" s="54"/>
      <c r="O68" s="54"/>
      <c r="P68" s="54"/>
      <c r="Q68" s="54"/>
      <c r="R68" s="68"/>
      <c r="S68" s="69"/>
      <c r="T68" s="58"/>
      <c r="U68" s="92"/>
      <c r="V68" s="92"/>
      <c r="W68" s="54"/>
      <c r="X68" s="91"/>
      <c r="Y68" s="91"/>
      <c r="Z68" s="55"/>
      <c r="AA68" s="55"/>
      <c r="AB68" s="55"/>
      <c r="AC68" s="55"/>
      <c r="AD68" s="69"/>
      <c r="AE68" s="55"/>
      <c r="AF68" s="68"/>
      <c r="AG68" s="55"/>
      <c r="AH68" s="55"/>
      <c r="AI68" s="86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70"/>
      <c r="BN68" s="70"/>
      <c r="BO68" s="70"/>
      <c r="BP68" s="70"/>
      <c r="BQ68" s="70"/>
      <c r="BR68" s="70"/>
      <c r="BS68" s="54"/>
      <c r="BT68" s="54"/>
      <c r="BU68" s="54"/>
      <c r="BV68" s="54"/>
      <c r="BW68" s="54"/>
      <c r="BX68" s="70"/>
      <c r="BY68" s="71"/>
      <c r="BZ68" s="71"/>
      <c r="CA68" s="71"/>
      <c r="CB68" s="71"/>
      <c r="CC68" s="71"/>
      <c r="CD68" s="71"/>
      <c r="CE68" s="71"/>
      <c r="CF68" s="72"/>
      <c r="CG68" s="72"/>
      <c r="CH68" s="75"/>
      <c r="CI68" s="56"/>
      <c r="CJ68" s="56"/>
      <c r="CK68" s="43"/>
      <c r="CL68" s="44"/>
      <c r="CM68" s="43"/>
      <c r="CN68" s="44"/>
      <c r="CO68" s="44"/>
      <c r="CP68" s="44"/>
      <c r="CQ68" s="76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4"/>
      <c r="DH68" s="74"/>
      <c r="DI68" s="53"/>
      <c r="DK68" s="57"/>
    </row>
    <row r="69" spans="1:115" s="1" customFormat="1" ht="15" hidden="1" outlineLevel="1">
      <c r="A69" s="7"/>
      <c r="B69" s="35"/>
      <c r="C69" s="7"/>
      <c r="D69" s="66"/>
      <c r="E69" s="6"/>
      <c r="F69" s="67"/>
      <c r="G69" s="52"/>
      <c r="H69" s="6"/>
      <c r="I69" s="6"/>
      <c r="J69" s="54"/>
      <c r="K69" s="54"/>
      <c r="L69" s="54"/>
      <c r="M69" s="54"/>
      <c r="N69" s="54"/>
      <c r="O69" s="54"/>
      <c r="P69" s="54"/>
      <c r="Q69" s="54"/>
      <c r="R69" s="68"/>
      <c r="S69" s="69"/>
      <c r="T69" s="58"/>
      <c r="U69" s="92"/>
      <c r="V69" s="92"/>
      <c r="W69" s="54"/>
      <c r="X69" s="91"/>
      <c r="Y69" s="91"/>
      <c r="Z69" s="55"/>
      <c r="AA69" s="55"/>
      <c r="AB69" s="55"/>
      <c r="AC69" s="55"/>
      <c r="AD69" s="69"/>
      <c r="AE69" s="55"/>
      <c r="AF69" s="68"/>
      <c r="AG69" s="55"/>
      <c r="AH69" s="55"/>
      <c r="AI69" s="86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70"/>
      <c r="BN69" s="70"/>
      <c r="BO69" s="70"/>
      <c r="BP69" s="70"/>
      <c r="BQ69" s="70"/>
      <c r="BR69" s="70"/>
      <c r="BS69" s="54"/>
      <c r="BT69" s="54"/>
      <c r="BU69" s="54"/>
      <c r="BV69" s="54"/>
      <c r="BW69" s="54"/>
      <c r="BX69" s="70"/>
      <c r="BY69" s="71"/>
      <c r="BZ69" s="71"/>
      <c r="CA69" s="71"/>
      <c r="CB69" s="71"/>
      <c r="CC69" s="71"/>
      <c r="CD69" s="71"/>
      <c r="CE69" s="71"/>
      <c r="CF69" s="72"/>
      <c r="CG69" s="72"/>
      <c r="CH69" s="75"/>
      <c r="CI69" s="56"/>
      <c r="CJ69" s="56"/>
      <c r="CK69" s="43"/>
      <c r="CL69" s="44"/>
      <c r="CM69" s="43"/>
      <c r="CN69" s="44"/>
      <c r="CO69" s="44"/>
      <c r="CP69" s="44"/>
      <c r="CQ69" s="76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4"/>
      <c r="DH69" s="74"/>
      <c r="DI69" s="53"/>
      <c r="DK69" s="57"/>
    </row>
    <row r="70" spans="1:115" s="1" customFormat="1" ht="15" hidden="1" outlineLevel="1">
      <c r="A70" s="7"/>
      <c r="B70" s="35"/>
      <c r="C70" s="7"/>
      <c r="D70" s="66"/>
      <c r="E70" s="6"/>
      <c r="F70" s="67"/>
      <c r="G70" s="52"/>
      <c r="H70" s="6"/>
      <c r="I70" s="6"/>
      <c r="J70" s="54"/>
      <c r="K70" s="54"/>
      <c r="L70" s="54"/>
      <c r="M70" s="54"/>
      <c r="N70" s="54"/>
      <c r="O70" s="54"/>
      <c r="P70" s="54"/>
      <c r="Q70" s="54"/>
      <c r="R70" s="68"/>
      <c r="S70" s="69"/>
      <c r="T70" s="58"/>
      <c r="U70" s="92"/>
      <c r="V70" s="92"/>
      <c r="W70" s="54"/>
      <c r="X70" s="91"/>
      <c r="Y70" s="91"/>
      <c r="Z70" s="55"/>
      <c r="AA70" s="55"/>
      <c r="AB70" s="55"/>
      <c r="AC70" s="55"/>
      <c r="AD70" s="69"/>
      <c r="AE70" s="55"/>
      <c r="AF70" s="68"/>
      <c r="AG70" s="55"/>
      <c r="AH70" s="55"/>
      <c r="AI70" s="86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70"/>
      <c r="BN70" s="70"/>
      <c r="BO70" s="70"/>
      <c r="BP70" s="70"/>
      <c r="BQ70" s="70"/>
      <c r="BR70" s="70"/>
      <c r="BS70" s="54"/>
      <c r="BT70" s="54"/>
      <c r="BU70" s="54"/>
      <c r="BV70" s="54"/>
      <c r="BW70" s="54"/>
      <c r="BX70" s="70"/>
      <c r="BY70" s="71"/>
      <c r="BZ70" s="71"/>
      <c r="CA70" s="71"/>
      <c r="CB70" s="71"/>
      <c r="CC70" s="71"/>
      <c r="CD70" s="71"/>
      <c r="CE70" s="71"/>
      <c r="CF70" s="72"/>
      <c r="CG70" s="72"/>
      <c r="CH70" s="75"/>
      <c r="CI70" s="56"/>
      <c r="CJ70" s="56"/>
      <c r="CK70" s="43"/>
      <c r="CL70" s="44"/>
      <c r="CM70" s="43"/>
      <c r="CN70" s="44"/>
      <c r="CO70" s="44"/>
      <c r="CP70" s="44"/>
      <c r="CQ70" s="76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4"/>
      <c r="DH70" s="74"/>
      <c r="DI70" s="53"/>
      <c r="DK70" s="57"/>
    </row>
    <row r="71" spans="1:115" s="1" customFormat="1" ht="15" hidden="1" outlineLevel="1">
      <c r="A71" s="7"/>
      <c r="B71" s="35"/>
      <c r="C71" s="7"/>
      <c r="D71" s="66"/>
      <c r="E71" s="6"/>
      <c r="F71" s="67"/>
      <c r="G71" s="52"/>
      <c r="H71" s="6"/>
      <c r="I71" s="6"/>
      <c r="J71" s="54"/>
      <c r="K71" s="54"/>
      <c r="L71" s="54"/>
      <c r="M71" s="54"/>
      <c r="N71" s="54"/>
      <c r="O71" s="54"/>
      <c r="P71" s="54"/>
      <c r="Q71" s="54"/>
      <c r="R71" s="68"/>
      <c r="S71" s="69"/>
      <c r="T71" s="58"/>
      <c r="U71" s="92"/>
      <c r="V71" s="92"/>
      <c r="W71" s="54"/>
      <c r="X71" s="91"/>
      <c r="Y71" s="91"/>
      <c r="Z71" s="55"/>
      <c r="AA71" s="55"/>
      <c r="AB71" s="55"/>
      <c r="AC71" s="55"/>
      <c r="AD71" s="69"/>
      <c r="AE71" s="55"/>
      <c r="AF71" s="68"/>
      <c r="AG71" s="55"/>
      <c r="AH71" s="55"/>
      <c r="AI71" s="86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70"/>
      <c r="BN71" s="70"/>
      <c r="BO71" s="70"/>
      <c r="BP71" s="70"/>
      <c r="BQ71" s="70"/>
      <c r="BR71" s="70"/>
      <c r="BS71" s="54"/>
      <c r="BT71" s="54"/>
      <c r="BU71" s="54"/>
      <c r="BV71" s="54"/>
      <c r="BW71" s="54"/>
      <c r="BX71" s="70"/>
      <c r="BY71" s="71"/>
      <c r="BZ71" s="71"/>
      <c r="CA71" s="71"/>
      <c r="CB71" s="71"/>
      <c r="CC71" s="71"/>
      <c r="CD71" s="71"/>
      <c r="CE71" s="71"/>
      <c r="CF71" s="72"/>
      <c r="CG71" s="72"/>
      <c r="CH71" s="75"/>
      <c r="CI71" s="56"/>
      <c r="CJ71" s="56"/>
      <c r="CK71" s="43"/>
      <c r="CL71" s="44"/>
      <c r="CM71" s="43"/>
      <c r="CN71" s="44"/>
      <c r="CO71" s="44"/>
      <c r="CP71" s="44"/>
      <c r="CQ71" s="76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4"/>
      <c r="DH71" s="74"/>
      <c r="DI71" s="53"/>
      <c r="DK71" s="57"/>
    </row>
    <row r="72" spans="1:115" s="1" customFormat="1" ht="15" hidden="1" outlineLevel="1">
      <c r="A72" s="7"/>
      <c r="B72" s="35"/>
      <c r="C72" s="7"/>
      <c r="D72" s="66"/>
      <c r="E72" s="6"/>
      <c r="F72" s="67"/>
      <c r="G72" s="52"/>
      <c r="H72" s="6"/>
      <c r="I72" s="6"/>
      <c r="J72" s="54"/>
      <c r="K72" s="54"/>
      <c r="L72" s="54"/>
      <c r="M72" s="54"/>
      <c r="N72" s="54"/>
      <c r="O72" s="54"/>
      <c r="P72" s="54"/>
      <c r="Q72" s="54"/>
      <c r="R72" s="68"/>
      <c r="S72" s="69"/>
      <c r="T72" s="58"/>
      <c r="U72" s="92"/>
      <c r="V72" s="92"/>
      <c r="W72" s="54"/>
      <c r="X72" s="91"/>
      <c r="Y72" s="91"/>
      <c r="Z72" s="55"/>
      <c r="AA72" s="55"/>
      <c r="AB72" s="55"/>
      <c r="AC72" s="55"/>
      <c r="AD72" s="69"/>
      <c r="AE72" s="55"/>
      <c r="AF72" s="68"/>
      <c r="AG72" s="55"/>
      <c r="AH72" s="55"/>
      <c r="AI72" s="86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70"/>
      <c r="BN72" s="70"/>
      <c r="BO72" s="70"/>
      <c r="BP72" s="70"/>
      <c r="BQ72" s="70"/>
      <c r="BR72" s="70"/>
      <c r="BS72" s="54"/>
      <c r="BT72" s="54"/>
      <c r="BU72" s="54"/>
      <c r="BV72" s="54"/>
      <c r="BW72" s="54"/>
      <c r="BX72" s="70"/>
      <c r="BY72" s="71"/>
      <c r="BZ72" s="71"/>
      <c r="CA72" s="71"/>
      <c r="CB72" s="71"/>
      <c r="CC72" s="71"/>
      <c r="CD72" s="71"/>
      <c r="CE72" s="71"/>
      <c r="CF72" s="72"/>
      <c r="CG72" s="72"/>
      <c r="CH72" s="75"/>
      <c r="CI72" s="56"/>
      <c r="CJ72" s="56"/>
      <c r="CK72" s="43"/>
      <c r="CL72" s="44"/>
      <c r="CM72" s="43"/>
      <c r="CN72" s="44"/>
      <c r="CO72" s="44"/>
      <c r="CP72" s="44"/>
      <c r="CQ72" s="76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4"/>
      <c r="DH72" s="74"/>
      <c r="DI72" s="53"/>
      <c r="DK72" s="57"/>
    </row>
    <row r="73" spans="1:115" s="1" customFormat="1" ht="15" hidden="1" outlineLevel="1">
      <c r="A73" s="7"/>
      <c r="B73" s="35"/>
      <c r="C73" s="7"/>
      <c r="D73" s="66"/>
      <c r="E73" s="6"/>
      <c r="F73" s="67"/>
      <c r="G73" s="52"/>
      <c r="H73" s="6"/>
      <c r="I73" s="6"/>
      <c r="J73" s="54"/>
      <c r="K73" s="54"/>
      <c r="L73" s="54"/>
      <c r="M73" s="54"/>
      <c r="N73" s="54"/>
      <c r="O73" s="54"/>
      <c r="P73" s="54"/>
      <c r="Q73" s="54"/>
      <c r="R73" s="68"/>
      <c r="S73" s="69"/>
      <c r="T73" s="58"/>
      <c r="U73" s="92"/>
      <c r="V73" s="92"/>
      <c r="W73" s="54"/>
      <c r="X73" s="91"/>
      <c r="Y73" s="91"/>
      <c r="Z73" s="55"/>
      <c r="AA73" s="55"/>
      <c r="AB73" s="55"/>
      <c r="AC73" s="55"/>
      <c r="AD73" s="69"/>
      <c r="AE73" s="55"/>
      <c r="AF73" s="68"/>
      <c r="AG73" s="55"/>
      <c r="AH73" s="55"/>
      <c r="AI73" s="86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70"/>
      <c r="BN73" s="70"/>
      <c r="BO73" s="70"/>
      <c r="BP73" s="70"/>
      <c r="BQ73" s="70"/>
      <c r="BR73" s="70"/>
      <c r="BS73" s="54"/>
      <c r="BT73" s="54"/>
      <c r="BU73" s="54"/>
      <c r="BV73" s="54"/>
      <c r="BW73" s="54"/>
      <c r="BX73" s="70"/>
      <c r="BY73" s="71"/>
      <c r="BZ73" s="71"/>
      <c r="CA73" s="71"/>
      <c r="CB73" s="71"/>
      <c r="CC73" s="71"/>
      <c r="CD73" s="71"/>
      <c r="CE73" s="71"/>
      <c r="CF73" s="72"/>
      <c r="CG73" s="72"/>
      <c r="CH73" s="75"/>
      <c r="CI73" s="56"/>
      <c r="CJ73" s="56"/>
      <c r="CK73" s="43"/>
      <c r="CL73" s="44"/>
      <c r="CM73" s="43"/>
      <c r="CN73" s="44"/>
      <c r="CO73" s="44"/>
      <c r="CP73" s="44"/>
      <c r="CQ73" s="76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4"/>
      <c r="DH73" s="74"/>
      <c r="DI73" s="53"/>
      <c r="DK73" s="57"/>
    </row>
    <row r="74" spans="1:115" s="1" customFormat="1" ht="15" hidden="1" outlineLevel="1">
      <c r="A74" s="7"/>
      <c r="B74" s="35"/>
      <c r="C74" s="7"/>
      <c r="D74" s="66"/>
      <c r="E74" s="6"/>
      <c r="F74" s="67"/>
      <c r="G74" s="52"/>
      <c r="H74" s="6"/>
      <c r="I74" s="6"/>
      <c r="J74" s="54"/>
      <c r="K74" s="54"/>
      <c r="L74" s="54"/>
      <c r="M74" s="54"/>
      <c r="N74" s="54"/>
      <c r="O74" s="54"/>
      <c r="P74" s="54"/>
      <c r="Q74" s="54"/>
      <c r="R74" s="68"/>
      <c r="S74" s="69"/>
      <c r="T74" s="58"/>
      <c r="U74" s="92"/>
      <c r="V74" s="92"/>
      <c r="W74" s="54"/>
      <c r="X74" s="91"/>
      <c r="Y74" s="91"/>
      <c r="Z74" s="55"/>
      <c r="AA74" s="55"/>
      <c r="AB74" s="55"/>
      <c r="AC74" s="55"/>
      <c r="AD74" s="69"/>
      <c r="AE74" s="55"/>
      <c r="AF74" s="68"/>
      <c r="AG74" s="55"/>
      <c r="AH74" s="55"/>
      <c r="AI74" s="86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70"/>
      <c r="BN74" s="70"/>
      <c r="BO74" s="70"/>
      <c r="BP74" s="70"/>
      <c r="BQ74" s="70"/>
      <c r="BR74" s="70"/>
      <c r="BS74" s="54"/>
      <c r="BT74" s="54"/>
      <c r="BU74" s="54"/>
      <c r="BV74" s="54"/>
      <c r="BW74" s="54"/>
      <c r="BX74" s="70"/>
      <c r="BY74" s="71"/>
      <c r="BZ74" s="71"/>
      <c r="CA74" s="71"/>
      <c r="CB74" s="71"/>
      <c r="CC74" s="71"/>
      <c r="CD74" s="71"/>
      <c r="CE74" s="71"/>
      <c r="CF74" s="72"/>
      <c r="CG74" s="72"/>
      <c r="CH74" s="75"/>
      <c r="CI74" s="56"/>
      <c r="CJ74" s="56"/>
      <c r="CK74" s="43"/>
      <c r="CL74" s="44"/>
      <c r="CM74" s="43"/>
      <c r="CN74" s="44"/>
      <c r="CO74" s="44"/>
      <c r="CP74" s="44"/>
      <c r="CQ74" s="76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4"/>
      <c r="DH74" s="74"/>
      <c r="DI74" s="53"/>
      <c r="DK74" s="57"/>
    </row>
    <row r="75" spans="1:115" s="1" customFormat="1" ht="15" hidden="1" outlineLevel="1">
      <c r="A75" s="7"/>
      <c r="B75" s="35"/>
      <c r="C75" s="7"/>
      <c r="D75" s="66"/>
      <c r="E75" s="6"/>
      <c r="F75" s="67"/>
      <c r="G75" s="52"/>
      <c r="H75" s="6"/>
      <c r="I75" s="6"/>
      <c r="J75" s="54"/>
      <c r="K75" s="54"/>
      <c r="L75" s="54"/>
      <c r="M75" s="54"/>
      <c r="N75" s="54"/>
      <c r="O75" s="54"/>
      <c r="P75" s="54"/>
      <c r="Q75" s="54"/>
      <c r="R75" s="68"/>
      <c r="S75" s="69"/>
      <c r="T75" s="58"/>
      <c r="U75" s="92"/>
      <c r="V75" s="92"/>
      <c r="W75" s="54"/>
      <c r="X75" s="91"/>
      <c r="Y75" s="91"/>
      <c r="Z75" s="55"/>
      <c r="AA75" s="55"/>
      <c r="AB75" s="55"/>
      <c r="AC75" s="55"/>
      <c r="AD75" s="69"/>
      <c r="AE75" s="55"/>
      <c r="AF75" s="68"/>
      <c r="AG75" s="55"/>
      <c r="AH75" s="55"/>
      <c r="AI75" s="86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70"/>
      <c r="BN75" s="70"/>
      <c r="BO75" s="70"/>
      <c r="BP75" s="70"/>
      <c r="BQ75" s="70"/>
      <c r="BR75" s="70"/>
      <c r="BS75" s="54"/>
      <c r="BT75" s="54"/>
      <c r="BU75" s="54"/>
      <c r="BV75" s="54"/>
      <c r="BW75" s="54"/>
      <c r="BX75" s="70"/>
      <c r="BY75" s="71"/>
      <c r="BZ75" s="71"/>
      <c r="CA75" s="71"/>
      <c r="CB75" s="71"/>
      <c r="CC75" s="71"/>
      <c r="CD75" s="71"/>
      <c r="CE75" s="71"/>
      <c r="CF75" s="72"/>
      <c r="CG75" s="72"/>
      <c r="CH75" s="75"/>
      <c r="CI75" s="56"/>
      <c r="CJ75" s="56"/>
      <c r="CK75" s="43"/>
      <c r="CL75" s="44"/>
      <c r="CM75" s="43"/>
      <c r="CN75" s="44"/>
      <c r="CO75" s="44"/>
      <c r="CP75" s="44"/>
      <c r="CQ75" s="76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4"/>
      <c r="DH75" s="74"/>
      <c r="DI75" s="53"/>
      <c r="DK75" s="57"/>
    </row>
    <row r="76" spans="1:115" s="1" customFormat="1" ht="15" hidden="1" outlineLevel="1">
      <c r="A76" s="7"/>
      <c r="B76" s="35"/>
      <c r="C76" s="7"/>
      <c r="D76" s="66"/>
      <c r="E76" s="6"/>
      <c r="F76" s="67"/>
      <c r="G76" s="52"/>
      <c r="H76" s="6"/>
      <c r="I76" s="6"/>
      <c r="J76" s="54"/>
      <c r="K76" s="54"/>
      <c r="L76" s="54"/>
      <c r="M76" s="54"/>
      <c r="N76" s="54"/>
      <c r="O76" s="54"/>
      <c r="P76" s="54"/>
      <c r="Q76" s="54"/>
      <c r="R76" s="68"/>
      <c r="S76" s="69"/>
      <c r="T76" s="58"/>
      <c r="U76" s="92"/>
      <c r="V76" s="92"/>
      <c r="W76" s="54"/>
      <c r="X76" s="91"/>
      <c r="Y76" s="91"/>
      <c r="Z76" s="55"/>
      <c r="AA76" s="55"/>
      <c r="AB76" s="55"/>
      <c r="AC76" s="55"/>
      <c r="AD76" s="69"/>
      <c r="AE76" s="55"/>
      <c r="AF76" s="68"/>
      <c r="AG76" s="55"/>
      <c r="AH76" s="55"/>
      <c r="AI76" s="86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70"/>
      <c r="BN76" s="70"/>
      <c r="BO76" s="70"/>
      <c r="BP76" s="70"/>
      <c r="BQ76" s="70"/>
      <c r="BR76" s="70"/>
      <c r="BS76" s="54"/>
      <c r="BT76" s="54"/>
      <c r="BU76" s="54"/>
      <c r="BV76" s="54"/>
      <c r="BW76" s="54"/>
      <c r="BX76" s="70"/>
      <c r="BY76" s="71"/>
      <c r="BZ76" s="71"/>
      <c r="CA76" s="71"/>
      <c r="CB76" s="71"/>
      <c r="CC76" s="71"/>
      <c r="CD76" s="71"/>
      <c r="CE76" s="71"/>
      <c r="CF76" s="72"/>
      <c r="CG76" s="72"/>
      <c r="CH76" s="75"/>
      <c r="CI76" s="56"/>
      <c r="CJ76" s="56"/>
      <c r="CK76" s="43"/>
      <c r="CL76" s="44"/>
      <c r="CM76" s="43"/>
      <c r="CN76" s="44"/>
      <c r="CO76" s="44"/>
      <c r="CP76" s="44"/>
      <c r="CQ76" s="76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4"/>
      <c r="DH76" s="74"/>
      <c r="DI76" s="53"/>
      <c r="DK76" s="57"/>
    </row>
    <row r="77" spans="1:115" s="1" customFormat="1" ht="15" hidden="1" outlineLevel="1">
      <c r="A77" s="7"/>
      <c r="B77" s="35"/>
      <c r="C77" s="7"/>
      <c r="D77" s="66"/>
      <c r="E77" s="6"/>
      <c r="F77" s="67"/>
      <c r="G77" s="52"/>
      <c r="H77" s="6"/>
      <c r="I77" s="6"/>
      <c r="J77" s="54"/>
      <c r="K77" s="54"/>
      <c r="L77" s="54"/>
      <c r="M77" s="54"/>
      <c r="N77" s="54"/>
      <c r="O77" s="54"/>
      <c r="P77" s="54"/>
      <c r="Q77" s="54"/>
      <c r="R77" s="68"/>
      <c r="S77" s="69"/>
      <c r="T77" s="58"/>
      <c r="U77" s="92"/>
      <c r="V77" s="92"/>
      <c r="W77" s="54"/>
      <c r="X77" s="91"/>
      <c r="Y77" s="91"/>
      <c r="Z77" s="55"/>
      <c r="AA77" s="55"/>
      <c r="AB77" s="55"/>
      <c r="AC77" s="55"/>
      <c r="AD77" s="69"/>
      <c r="AE77" s="55"/>
      <c r="AF77" s="68"/>
      <c r="AG77" s="55"/>
      <c r="AH77" s="55"/>
      <c r="AI77" s="86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70"/>
      <c r="BN77" s="70"/>
      <c r="BO77" s="70"/>
      <c r="BP77" s="70"/>
      <c r="BQ77" s="70"/>
      <c r="BR77" s="70"/>
      <c r="BS77" s="54"/>
      <c r="BT77" s="54"/>
      <c r="BU77" s="54"/>
      <c r="BV77" s="54"/>
      <c r="BW77" s="54"/>
      <c r="BX77" s="70"/>
      <c r="BY77" s="71"/>
      <c r="BZ77" s="71"/>
      <c r="CA77" s="71"/>
      <c r="CB77" s="71"/>
      <c r="CC77" s="71"/>
      <c r="CD77" s="71"/>
      <c r="CE77" s="71"/>
      <c r="CF77" s="72"/>
      <c r="CG77" s="72"/>
      <c r="CH77" s="75"/>
      <c r="CI77" s="56"/>
      <c r="CJ77" s="56"/>
      <c r="CK77" s="43"/>
      <c r="CL77" s="44"/>
      <c r="CM77" s="43"/>
      <c r="CN77" s="44"/>
      <c r="CO77" s="44"/>
      <c r="CP77" s="44"/>
      <c r="CQ77" s="76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4"/>
      <c r="DH77" s="74"/>
      <c r="DI77" s="53"/>
      <c r="DK77" s="57"/>
    </row>
    <row r="78" spans="1:115" s="1" customFormat="1" ht="15" hidden="1" outlineLevel="1">
      <c r="A78" s="7"/>
      <c r="B78" s="35"/>
      <c r="C78" s="7"/>
      <c r="D78" s="66"/>
      <c r="E78" s="6"/>
      <c r="F78" s="67"/>
      <c r="G78" s="52"/>
      <c r="H78" s="6"/>
      <c r="I78" s="6"/>
      <c r="J78" s="54"/>
      <c r="K78" s="54"/>
      <c r="L78" s="54"/>
      <c r="M78" s="54"/>
      <c r="N78" s="54"/>
      <c r="O78" s="54"/>
      <c r="P78" s="54"/>
      <c r="Q78" s="54"/>
      <c r="R78" s="68"/>
      <c r="S78" s="69"/>
      <c r="T78" s="58"/>
      <c r="U78" s="92"/>
      <c r="V78" s="92"/>
      <c r="W78" s="54"/>
      <c r="X78" s="91"/>
      <c r="Y78" s="91"/>
      <c r="Z78" s="55"/>
      <c r="AA78" s="55"/>
      <c r="AB78" s="55"/>
      <c r="AC78" s="55"/>
      <c r="AD78" s="69"/>
      <c r="AE78" s="55"/>
      <c r="AF78" s="68"/>
      <c r="AG78" s="55"/>
      <c r="AH78" s="55"/>
      <c r="AI78" s="86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70"/>
      <c r="BN78" s="70"/>
      <c r="BO78" s="70"/>
      <c r="BP78" s="70"/>
      <c r="BQ78" s="70"/>
      <c r="BR78" s="70"/>
      <c r="BS78" s="54"/>
      <c r="BT78" s="54"/>
      <c r="BU78" s="54"/>
      <c r="BV78" s="54"/>
      <c r="BW78" s="54"/>
      <c r="BX78" s="70"/>
      <c r="BY78" s="71"/>
      <c r="BZ78" s="71"/>
      <c r="CA78" s="71"/>
      <c r="CB78" s="71"/>
      <c r="CC78" s="71"/>
      <c r="CD78" s="71"/>
      <c r="CE78" s="71"/>
      <c r="CF78" s="72"/>
      <c r="CG78" s="72"/>
      <c r="CH78" s="75"/>
      <c r="CI78" s="56"/>
      <c r="CJ78" s="56"/>
      <c r="CK78" s="43"/>
      <c r="CL78" s="44"/>
      <c r="CM78" s="43"/>
      <c r="CN78" s="44"/>
      <c r="CO78" s="44"/>
      <c r="CP78" s="44"/>
      <c r="CQ78" s="76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4"/>
      <c r="DH78" s="74"/>
      <c r="DI78" s="53"/>
      <c r="DK78" s="57"/>
    </row>
    <row r="79" spans="1:115" s="1" customFormat="1" ht="15" hidden="1" outlineLevel="1">
      <c r="A79" s="7"/>
      <c r="B79" s="35"/>
      <c r="C79" s="7"/>
      <c r="D79" s="66"/>
      <c r="E79" s="6"/>
      <c r="F79" s="67"/>
      <c r="G79" s="52"/>
      <c r="H79" s="6"/>
      <c r="I79" s="6"/>
      <c r="J79" s="54"/>
      <c r="K79" s="54"/>
      <c r="L79" s="54"/>
      <c r="M79" s="54"/>
      <c r="N79" s="54"/>
      <c r="O79" s="54"/>
      <c r="P79" s="54"/>
      <c r="Q79" s="54"/>
      <c r="R79" s="68"/>
      <c r="S79" s="69"/>
      <c r="T79" s="58"/>
      <c r="U79" s="92"/>
      <c r="V79" s="92"/>
      <c r="W79" s="54"/>
      <c r="X79" s="91"/>
      <c r="Y79" s="91"/>
      <c r="Z79" s="55"/>
      <c r="AA79" s="55"/>
      <c r="AB79" s="55"/>
      <c r="AC79" s="55"/>
      <c r="AD79" s="69"/>
      <c r="AE79" s="55"/>
      <c r="AF79" s="68"/>
      <c r="AG79" s="55"/>
      <c r="AH79" s="55"/>
      <c r="AI79" s="86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70"/>
      <c r="BN79" s="70"/>
      <c r="BO79" s="70"/>
      <c r="BP79" s="70"/>
      <c r="BQ79" s="70"/>
      <c r="BR79" s="70"/>
      <c r="BS79" s="54"/>
      <c r="BT79" s="54"/>
      <c r="BU79" s="54"/>
      <c r="BV79" s="54"/>
      <c r="BW79" s="54"/>
      <c r="BX79" s="70"/>
      <c r="BY79" s="71"/>
      <c r="BZ79" s="71"/>
      <c r="CA79" s="71"/>
      <c r="CB79" s="71"/>
      <c r="CC79" s="71"/>
      <c r="CD79" s="71"/>
      <c r="CE79" s="71"/>
      <c r="CF79" s="72"/>
      <c r="CG79" s="72"/>
      <c r="CH79" s="75"/>
      <c r="CI79" s="56"/>
      <c r="CJ79" s="56"/>
      <c r="CK79" s="43"/>
      <c r="CL79" s="44"/>
      <c r="CM79" s="43"/>
      <c r="CN79" s="44"/>
      <c r="CO79" s="44"/>
      <c r="CP79" s="44"/>
      <c r="CQ79" s="76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4"/>
      <c r="DH79" s="74"/>
      <c r="DI79" s="53"/>
      <c r="DK79" s="57"/>
    </row>
    <row r="80" spans="1:115" s="1" customFormat="1" ht="15" hidden="1" outlineLevel="1">
      <c r="A80" s="7"/>
      <c r="B80" s="35"/>
      <c r="C80" s="7"/>
      <c r="D80" s="66"/>
      <c r="E80" s="6"/>
      <c r="F80" s="67"/>
      <c r="G80" s="52"/>
      <c r="H80" s="6"/>
      <c r="I80" s="6"/>
      <c r="J80" s="54"/>
      <c r="K80" s="54"/>
      <c r="L80" s="54"/>
      <c r="M80" s="54"/>
      <c r="N80" s="54"/>
      <c r="O80" s="54"/>
      <c r="P80" s="54"/>
      <c r="Q80" s="54"/>
      <c r="R80" s="68"/>
      <c r="S80" s="69"/>
      <c r="T80" s="58"/>
      <c r="U80" s="92"/>
      <c r="V80" s="92"/>
      <c r="W80" s="54"/>
      <c r="X80" s="91"/>
      <c r="Y80" s="91"/>
      <c r="Z80" s="55"/>
      <c r="AA80" s="55"/>
      <c r="AB80" s="55"/>
      <c r="AC80" s="55"/>
      <c r="AD80" s="69"/>
      <c r="AE80" s="55"/>
      <c r="AF80" s="68"/>
      <c r="AG80" s="55"/>
      <c r="AH80" s="55"/>
      <c r="AI80" s="86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70"/>
      <c r="BN80" s="70"/>
      <c r="BO80" s="70"/>
      <c r="BP80" s="70"/>
      <c r="BQ80" s="70"/>
      <c r="BR80" s="70"/>
      <c r="BS80" s="54"/>
      <c r="BT80" s="54"/>
      <c r="BU80" s="54"/>
      <c r="BV80" s="54"/>
      <c r="BW80" s="54"/>
      <c r="BX80" s="70"/>
      <c r="BY80" s="71"/>
      <c r="BZ80" s="71"/>
      <c r="CA80" s="71"/>
      <c r="CB80" s="71"/>
      <c r="CC80" s="71"/>
      <c r="CD80" s="71"/>
      <c r="CE80" s="71"/>
      <c r="CF80" s="72"/>
      <c r="CG80" s="72"/>
      <c r="CH80" s="75"/>
      <c r="CI80" s="56"/>
      <c r="CJ80" s="56"/>
      <c r="CK80" s="43"/>
      <c r="CL80" s="44"/>
      <c r="CM80" s="43"/>
      <c r="CN80" s="44"/>
      <c r="CO80" s="44"/>
      <c r="CP80" s="44"/>
      <c r="CQ80" s="76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4"/>
      <c r="DH80" s="74"/>
      <c r="DI80" s="53"/>
      <c r="DK80" s="57"/>
    </row>
    <row r="81" spans="1:115" s="1" customFormat="1" ht="15" hidden="1" outlineLevel="1">
      <c r="A81" s="7"/>
      <c r="B81" s="35"/>
      <c r="C81" s="7"/>
      <c r="D81" s="66"/>
      <c r="E81" s="6"/>
      <c r="F81" s="67"/>
      <c r="G81" s="52"/>
      <c r="H81" s="6"/>
      <c r="I81" s="6"/>
      <c r="J81" s="54"/>
      <c r="K81" s="54"/>
      <c r="L81" s="54"/>
      <c r="M81" s="54"/>
      <c r="N81" s="54"/>
      <c r="O81" s="54"/>
      <c r="P81" s="54"/>
      <c r="Q81" s="54"/>
      <c r="R81" s="68"/>
      <c r="S81" s="69"/>
      <c r="T81" s="58"/>
      <c r="U81" s="92"/>
      <c r="V81" s="92"/>
      <c r="W81" s="54"/>
      <c r="X81" s="91"/>
      <c r="Y81" s="91"/>
      <c r="Z81" s="55"/>
      <c r="AA81" s="55"/>
      <c r="AB81" s="55"/>
      <c r="AC81" s="55"/>
      <c r="AD81" s="69"/>
      <c r="AE81" s="55"/>
      <c r="AF81" s="68"/>
      <c r="AG81" s="55"/>
      <c r="AH81" s="55"/>
      <c r="AI81" s="86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70"/>
      <c r="BN81" s="70"/>
      <c r="BO81" s="70"/>
      <c r="BP81" s="70"/>
      <c r="BQ81" s="70"/>
      <c r="BR81" s="70"/>
      <c r="BS81" s="54"/>
      <c r="BT81" s="54"/>
      <c r="BU81" s="54"/>
      <c r="BV81" s="54"/>
      <c r="BW81" s="54"/>
      <c r="BX81" s="70"/>
      <c r="BY81" s="71"/>
      <c r="BZ81" s="71"/>
      <c r="CA81" s="71"/>
      <c r="CB81" s="71"/>
      <c r="CC81" s="71"/>
      <c r="CD81" s="71"/>
      <c r="CE81" s="71"/>
      <c r="CF81" s="72"/>
      <c r="CG81" s="72"/>
      <c r="CH81" s="75"/>
      <c r="CI81" s="56"/>
      <c r="CJ81" s="56"/>
      <c r="CK81" s="43"/>
      <c r="CL81" s="44"/>
      <c r="CM81" s="43"/>
      <c r="CN81" s="44"/>
      <c r="CO81" s="44"/>
      <c r="CP81" s="44"/>
      <c r="CQ81" s="76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4"/>
      <c r="DH81" s="74"/>
      <c r="DI81" s="53"/>
      <c r="DK81" s="57"/>
    </row>
    <row r="82" spans="1:115" s="1" customFormat="1" ht="15" hidden="1" outlineLevel="1">
      <c r="A82" s="7"/>
      <c r="B82" s="35"/>
      <c r="C82" s="7"/>
      <c r="D82" s="66"/>
      <c r="E82" s="6"/>
      <c r="F82" s="67"/>
      <c r="G82" s="52"/>
      <c r="H82" s="6"/>
      <c r="I82" s="6"/>
      <c r="J82" s="54"/>
      <c r="K82" s="54"/>
      <c r="L82" s="54"/>
      <c r="M82" s="54"/>
      <c r="N82" s="54"/>
      <c r="O82" s="54"/>
      <c r="P82" s="54"/>
      <c r="Q82" s="54"/>
      <c r="R82" s="68"/>
      <c r="S82" s="69"/>
      <c r="T82" s="58"/>
      <c r="U82" s="92"/>
      <c r="V82" s="92"/>
      <c r="W82" s="54"/>
      <c r="X82" s="91"/>
      <c r="Y82" s="91"/>
      <c r="Z82" s="55"/>
      <c r="AA82" s="55"/>
      <c r="AB82" s="55"/>
      <c r="AC82" s="55"/>
      <c r="AD82" s="69"/>
      <c r="AE82" s="55"/>
      <c r="AF82" s="68"/>
      <c r="AG82" s="55"/>
      <c r="AH82" s="55"/>
      <c r="AI82" s="86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70"/>
      <c r="BN82" s="70"/>
      <c r="BO82" s="70"/>
      <c r="BP82" s="70"/>
      <c r="BQ82" s="70"/>
      <c r="BR82" s="70"/>
      <c r="BS82" s="54"/>
      <c r="BT82" s="54"/>
      <c r="BU82" s="54"/>
      <c r="BV82" s="54"/>
      <c r="BW82" s="54"/>
      <c r="BX82" s="70"/>
      <c r="BY82" s="71"/>
      <c r="BZ82" s="71"/>
      <c r="CA82" s="71"/>
      <c r="CB82" s="71"/>
      <c r="CC82" s="71"/>
      <c r="CD82" s="71"/>
      <c r="CE82" s="71"/>
      <c r="CF82" s="72"/>
      <c r="CG82" s="72"/>
      <c r="CH82" s="75"/>
      <c r="CI82" s="56"/>
      <c r="CJ82" s="56"/>
      <c r="CK82" s="43"/>
      <c r="CL82" s="44"/>
      <c r="CM82" s="43"/>
      <c r="CN82" s="44"/>
      <c r="CO82" s="44"/>
      <c r="CP82" s="44"/>
      <c r="CQ82" s="76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4"/>
      <c r="DH82" s="74"/>
      <c r="DI82" s="53"/>
      <c r="DK82" s="57"/>
    </row>
    <row r="83" spans="1:115" s="1" customFormat="1" ht="15" hidden="1" outlineLevel="1">
      <c r="A83" s="7"/>
      <c r="B83" s="35"/>
      <c r="C83" s="7"/>
      <c r="D83" s="66"/>
      <c r="E83" s="6"/>
      <c r="F83" s="67"/>
      <c r="G83" s="52"/>
      <c r="H83" s="6"/>
      <c r="I83" s="6"/>
      <c r="J83" s="54"/>
      <c r="K83" s="54"/>
      <c r="L83" s="54"/>
      <c r="M83" s="54"/>
      <c r="N83" s="54"/>
      <c r="O83" s="54"/>
      <c r="P83" s="54"/>
      <c r="Q83" s="54"/>
      <c r="R83" s="68"/>
      <c r="S83" s="69"/>
      <c r="T83" s="58"/>
      <c r="U83" s="92"/>
      <c r="V83" s="92"/>
      <c r="W83" s="54"/>
      <c r="X83" s="91"/>
      <c r="Y83" s="91"/>
      <c r="Z83" s="55"/>
      <c r="AA83" s="55"/>
      <c r="AB83" s="55"/>
      <c r="AC83" s="55"/>
      <c r="AD83" s="69"/>
      <c r="AE83" s="55"/>
      <c r="AF83" s="68"/>
      <c r="AG83" s="55"/>
      <c r="AH83" s="55"/>
      <c r="AI83" s="86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70"/>
      <c r="BN83" s="70"/>
      <c r="BO83" s="70"/>
      <c r="BP83" s="70"/>
      <c r="BQ83" s="70"/>
      <c r="BR83" s="70"/>
      <c r="BS83" s="54"/>
      <c r="BT83" s="54"/>
      <c r="BU83" s="54"/>
      <c r="BV83" s="54"/>
      <c r="BW83" s="54"/>
      <c r="BX83" s="70"/>
      <c r="BY83" s="71"/>
      <c r="BZ83" s="71"/>
      <c r="CA83" s="71"/>
      <c r="CB83" s="71"/>
      <c r="CC83" s="71"/>
      <c r="CD83" s="71"/>
      <c r="CE83" s="71"/>
      <c r="CF83" s="72"/>
      <c r="CG83" s="72"/>
      <c r="CH83" s="75"/>
      <c r="CI83" s="56"/>
      <c r="CJ83" s="56"/>
      <c r="CK83" s="43"/>
      <c r="CL83" s="44"/>
      <c r="CM83" s="43"/>
      <c r="CN83" s="44"/>
      <c r="CO83" s="44"/>
      <c r="CP83" s="44"/>
      <c r="CQ83" s="76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4"/>
      <c r="DH83" s="74"/>
      <c r="DI83" s="53"/>
      <c r="DK83" s="57"/>
    </row>
    <row r="84" spans="1:115" s="1" customFormat="1" ht="15" hidden="1" outlineLevel="1">
      <c r="A84" s="7"/>
      <c r="B84" s="35"/>
      <c r="C84" s="7"/>
      <c r="D84" s="66"/>
      <c r="E84" s="6"/>
      <c r="F84" s="67"/>
      <c r="G84" s="52"/>
      <c r="H84" s="6"/>
      <c r="I84" s="6"/>
      <c r="J84" s="54"/>
      <c r="K84" s="54"/>
      <c r="L84" s="54"/>
      <c r="M84" s="54"/>
      <c r="N84" s="54"/>
      <c r="O84" s="54"/>
      <c r="P84" s="54"/>
      <c r="Q84" s="54"/>
      <c r="R84" s="68"/>
      <c r="S84" s="69"/>
      <c r="T84" s="58"/>
      <c r="U84" s="92"/>
      <c r="V84" s="92"/>
      <c r="W84" s="54"/>
      <c r="X84" s="91"/>
      <c r="Y84" s="91"/>
      <c r="Z84" s="55"/>
      <c r="AA84" s="55"/>
      <c r="AB84" s="55"/>
      <c r="AC84" s="55"/>
      <c r="AD84" s="69"/>
      <c r="AE84" s="55"/>
      <c r="AF84" s="68"/>
      <c r="AG84" s="55"/>
      <c r="AH84" s="55"/>
      <c r="AI84" s="86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70"/>
      <c r="BN84" s="70"/>
      <c r="BO84" s="70"/>
      <c r="BP84" s="70"/>
      <c r="BQ84" s="70"/>
      <c r="BR84" s="70"/>
      <c r="BS84" s="54"/>
      <c r="BT84" s="54"/>
      <c r="BU84" s="54"/>
      <c r="BV84" s="54"/>
      <c r="BW84" s="54"/>
      <c r="BX84" s="70"/>
      <c r="BY84" s="71"/>
      <c r="BZ84" s="71"/>
      <c r="CA84" s="71"/>
      <c r="CB84" s="71"/>
      <c r="CC84" s="71"/>
      <c r="CD84" s="71"/>
      <c r="CE84" s="71"/>
      <c r="CF84" s="72"/>
      <c r="CG84" s="72"/>
      <c r="CH84" s="75"/>
      <c r="CI84" s="56"/>
      <c r="CJ84" s="56"/>
      <c r="CK84" s="43"/>
      <c r="CL84" s="44"/>
      <c r="CM84" s="43"/>
      <c r="CN84" s="44"/>
      <c r="CO84" s="44"/>
      <c r="CP84" s="44"/>
      <c r="CQ84" s="76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4"/>
      <c r="DH84" s="74"/>
      <c r="DI84" s="53"/>
      <c r="DK84" s="57"/>
    </row>
    <row r="85" spans="1:115" s="1" customFormat="1" ht="15" hidden="1" outlineLevel="1">
      <c r="A85" s="7"/>
      <c r="B85" s="35"/>
      <c r="C85" s="7"/>
      <c r="D85" s="66"/>
      <c r="E85" s="6"/>
      <c r="F85" s="67"/>
      <c r="G85" s="52"/>
      <c r="H85" s="6"/>
      <c r="I85" s="6"/>
      <c r="J85" s="54"/>
      <c r="K85" s="54"/>
      <c r="L85" s="54"/>
      <c r="M85" s="54"/>
      <c r="N85" s="54"/>
      <c r="O85" s="54"/>
      <c r="P85" s="54"/>
      <c r="Q85" s="54"/>
      <c r="R85" s="68"/>
      <c r="S85" s="69"/>
      <c r="T85" s="58"/>
      <c r="U85" s="92"/>
      <c r="V85" s="92"/>
      <c r="W85" s="54"/>
      <c r="X85" s="91"/>
      <c r="Y85" s="91"/>
      <c r="Z85" s="55"/>
      <c r="AA85" s="55"/>
      <c r="AB85" s="55"/>
      <c r="AC85" s="55"/>
      <c r="AD85" s="69"/>
      <c r="AE85" s="55"/>
      <c r="AF85" s="68"/>
      <c r="AG85" s="55"/>
      <c r="AH85" s="55"/>
      <c r="AI85" s="86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70"/>
      <c r="BN85" s="70"/>
      <c r="BO85" s="70"/>
      <c r="BP85" s="70"/>
      <c r="BQ85" s="70"/>
      <c r="BR85" s="70"/>
      <c r="BS85" s="54"/>
      <c r="BT85" s="54"/>
      <c r="BU85" s="54"/>
      <c r="BV85" s="54"/>
      <c r="BW85" s="54"/>
      <c r="BX85" s="70"/>
      <c r="BY85" s="71"/>
      <c r="BZ85" s="71"/>
      <c r="CA85" s="71"/>
      <c r="CB85" s="71"/>
      <c r="CC85" s="71"/>
      <c r="CD85" s="71"/>
      <c r="CE85" s="71"/>
      <c r="CF85" s="72"/>
      <c r="CG85" s="72"/>
      <c r="CH85" s="75"/>
      <c r="CI85" s="56"/>
      <c r="CJ85" s="56"/>
      <c r="CK85" s="43"/>
      <c r="CL85" s="44"/>
      <c r="CM85" s="43"/>
      <c r="CN85" s="44"/>
      <c r="CO85" s="44"/>
      <c r="CP85" s="44"/>
      <c r="CQ85" s="76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4"/>
      <c r="DH85" s="74"/>
      <c r="DI85" s="53"/>
      <c r="DK85" s="57"/>
    </row>
    <row r="86" spans="1:115" s="1" customFormat="1" ht="15" hidden="1" outlineLevel="1">
      <c r="A86" s="7"/>
      <c r="B86" s="35"/>
      <c r="C86" s="7"/>
      <c r="D86" s="66"/>
      <c r="E86" s="6"/>
      <c r="F86" s="67"/>
      <c r="G86" s="52"/>
      <c r="H86" s="6"/>
      <c r="I86" s="6"/>
      <c r="J86" s="54"/>
      <c r="K86" s="54"/>
      <c r="L86" s="54"/>
      <c r="M86" s="54"/>
      <c r="N86" s="54"/>
      <c r="O86" s="54"/>
      <c r="P86" s="54"/>
      <c r="Q86" s="54"/>
      <c r="R86" s="68"/>
      <c r="S86" s="69"/>
      <c r="T86" s="58"/>
      <c r="U86" s="92"/>
      <c r="V86" s="92"/>
      <c r="W86" s="54"/>
      <c r="X86" s="91"/>
      <c r="Y86" s="91"/>
      <c r="Z86" s="55"/>
      <c r="AA86" s="55"/>
      <c r="AB86" s="55"/>
      <c r="AC86" s="55"/>
      <c r="AD86" s="69"/>
      <c r="AE86" s="55"/>
      <c r="AF86" s="68"/>
      <c r="AG86" s="55"/>
      <c r="AH86" s="55"/>
      <c r="AI86" s="86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70"/>
      <c r="BN86" s="70"/>
      <c r="BO86" s="70"/>
      <c r="BP86" s="70"/>
      <c r="BQ86" s="70"/>
      <c r="BR86" s="70"/>
      <c r="BS86" s="54"/>
      <c r="BT86" s="54"/>
      <c r="BU86" s="54"/>
      <c r="BV86" s="54"/>
      <c r="BW86" s="54"/>
      <c r="BX86" s="70"/>
      <c r="BY86" s="71"/>
      <c r="BZ86" s="71"/>
      <c r="CA86" s="71"/>
      <c r="CB86" s="71"/>
      <c r="CC86" s="71"/>
      <c r="CD86" s="71"/>
      <c r="CE86" s="71"/>
      <c r="CF86" s="72"/>
      <c r="CG86" s="72"/>
      <c r="CH86" s="75"/>
      <c r="CI86" s="56"/>
      <c r="CJ86" s="56"/>
      <c r="CK86" s="43"/>
      <c r="CL86" s="44"/>
      <c r="CM86" s="43"/>
      <c r="CN86" s="44"/>
      <c r="CO86" s="44"/>
      <c r="CP86" s="44"/>
      <c r="CQ86" s="76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4"/>
      <c r="DH86" s="74"/>
      <c r="DI86" s="53"/>
      <c r="DK86" s="57"/>
    </row>
    <row r="87" spans="1:115" s="1" customFormat="1" ht="15" hidden="1" outlineLevel="1">
      <c r="A87" s="7"/>
      <c r="B87" s="35"/>
      <c r="C87" s="7"/>
      <c r="D87" s="66"/>
      <c r="E87" s="6"/>
      <c r="F87" s="67"/>
      <c r="G87" s="52"/>
      <c r="H87" s="6"/>
      <c r="I87" s="6"/>
      <c r="J87" s="54"/>
      <c r="K87" s="54"/>
      <c r="L87" s="54"/>
      <c r="M87" s="54"/>
      <c r="N87" s="54"/>
      <c r="O87" s="54"/>
      <c r="P87" s="54"/>
      <c r="Q87" s="54"/>
      <c r="R87" s="68"/>
      <c r="S87" s="69"/>
      <c r="T87" s="58"/>
      <c r="U87" s="92"/>
      <c r="V87" s="92"/>
      <c r="W87" s="54"/>
      <c r="X87" s="91"/>
      <c r="Y87" s="91"/>
      <c r="Z87" s="55"/>
      <c r="AA87" s="55"/>
      <c r="AB87" s="55"/>
      <c r="AC87" s="55"/>
      <c r="AD87" s="69"/>
      <c r="AE87" s="55"/>
      <c r="AF87" s="68"/>
      <c r="AG87" s="55"/>
      <c r="AH87" s="55"/>
      <c r="AI87" s="86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70"/>
      <c r="BN87" s="70"/>
      <c r="BO87" s="70"/>
      <c r="BP87" s="70"/>
      <c r="BQ87" s="70"/>
      <c r="BR87" s="70"/>
      <c r="BS87" s="54"/>
      <c r="BT87" s="54"/>
      <c r="BU87" s="54"/>
      <c r="BV87" s="54"/>
      <c r="BW87" s="54"/>
      <c r="BX87" s="70"/>
      <c r="BY87" s="71"/>
      <c r="BZ87" s="71"/>
      <c r="CA87" s="71"/>
      <c r="CB87" s="71"/>
      <c r="CC87" s="71"/>
      <c r="CD87" s="71"/>
      <c r="CE87" s="71"/>
      <c r="CF87" s="72"/>
      <c r="CG87" s="72"/>
      <c r="CH87" s="75"/>
      <c r="CI87" s="56"/>
      <c r="CJ87" s="56"/>
      <c r="CK87" s="43"/>
      <c r="CL87" s="44"/>
      <c r="CM87" s="43"/>
      <c r="CN87" s="44"/>
      <c r="CO87" s="44"/>
      <c r="CP87" s="44"/>
      <c r="CQ87" s="76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4"/>
      <c r="DH87" s="74"/>
      <c r="DI87" s="53"/>
      <c r="DK87" s="57"/>
    </row>
    <row r="88" spans="1:115" s="1" customFormat="1" ht="15" hidden="1" outlineLevel="1">
      <c r="A88" s="7"/>
      <c r="B88" s="35"/>
      <c r="C88" s="7"/>
      <c r="D88" s="66"/>
      <c r="E88" s="6"/>
      <c r="F88" s="67"/>
      <c r="G88" s="52"/>
      <c r="H88" s="6"/>
      <c r="I88" s="6"/>
      <c r="J88" s="54"/>
      <c r="K88" s="54"/>
      <c r="L88" s="54"/>
      <c r="M88" s="54"/>
      <c r="N88" s="54"/>
      <c r="O88" s="54"/>
      <c r="P88" s="54"/>
      <c r="Q88" s="54"/>
      <c r="R88" s="68"/>
      <c r="S88" s="69"/>
      <c r="T88" s="58"/>
      <c r="U88" s="92"/>
      <c r="V88" s="92"/>
      <c r="W88" s="54"/>
      <c r="X88" s="91"/>
      <c r="Y88" s="91"/>
      <c r="Z88" s="55"/>
      <c r="AA88" s="55"/>
      <c r="AB88" s="55"/>
      <c r="AC88" s="55"/>
      <c r="AD88" s="69"/>
      <c r="AE88" s="55"/>
      <c r="AF88" s="68"/>
      <c r="AG88" s="55"/>
      <c r="AH88" s="55"/>
      <c r="AI88" s="86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70"/>
      <c r="BN88" s="70"/>
      <c r="BO88" s="70"/>
      <c r="BP88" s="70"/>
      <c r="BQ88" s="70"/>
      <c r="BR88" s="70"/>
      <c r="BS88" s="54"/>
      <c r="BT88" s="54"/>
      <c r="BU88" s="54"/>
      <c r="BV88" s="54"/>
      <c r="BW88" s="54"/>
      <c r="BX88" s="70"/>
      <c r="BY88" s="71"/>
      <c r="BZ88" s="71"/>
      <c r="CA88" s="71"/>
      <c r="CB88" s="71"/>
      <c r="CC88" s="71"/>
      <c r="CD88" s="71"/>
      <c r="CE88" s="71"/>
      <c r="CF88" s="72"/>
      <c r="CG88" s="72"/>
      <c r="CH88" s="75"/>
      <c r="CI88" s="56"/>
      <c r="CJ88" s="56"/>
      <c r="CK88" s="43"/>
      <c r="CL88" s="44"/>
      <c r="CM88" s="43"/>
      <c r="CN88" s="44"/>
      <c r="CO88" s="44"/>
      <c r="CP88" s="44"/>
      <c r="CQ88" s="76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4"/>
      <c r="DH88" s="74"/>
      <c r="DI88" s="53"/>
      <c r="DK88" s="57"/>
    </row>
    <row r="89" spans="1:115" s="1" customFormat="1" ht="15" hidden="1" outlineLevel="1">
      <c r="A89" s="7"/>
      <c r="B89" s="35"/>
      <c r="C89" s="7"/>
      <c r="D89" s="66"/>
      <c r="E89" s="6"/>
      <c r="F89" s="67"/>
      <c r="G89" s="52"/>
      <c r="H89" s="6"/>
      <c r="I89" s="6"/>
      <c r="J89" s="54"/>
      <c r="K89" s="54"/>
      <c r="L89" s="54"/>
      <c r="M89" s="54"/>
      <c r="N89" s="54"/>
      <c r="O89" s="54"/>
      <c r="P89" s="54"/>
      <c r="Q89" s="54"/>
      <c r="R89" s="68"/>
      <c r="S89" s="69"/>
      <c r="T89" s="58"/>
      <c r="U89" s="92"/>
      <c r="V89" s="92"/>
      <c r="W89" s="54"/>
      <c r="X89" s="91"/>
      <c r="Y89" s="91"/>
      <c r="Z89" s="55"/>
      <c r="AA89" s="55"/>
      <c r="AB89" s="55"/>
      <c r="AC89" s="55"/>
      <c r="AD89" s="69"/>
      <c r="AE89" s="55"/>
      <c r="AF89" s="68"/>
      <c r="AG89" s="55"/>
      <c r="AH89" s="55"/>
      <c r="AI89" s="86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70"/>
      <c r="BN89" s="70"/>
      <c r="BO89" s="70"/>
      <c r="BP89" s="70"/>
      <c r="BQ89" s="70"/>
      <c r="BR89" s="70"/>
      <c r="BS89" s="54"/>
      <c r="BT89" s="54"/>
      <c r="BU89" s="54"/>
      <c r="BV89" s="54"/>
      <c r="BW89" s="54"/>
      <c r="BX89" s="70"/>
      <c r="BY89" s="71"/>
      <c r="BZ89" s="71"/>
      <c r="CA89" s="71"/>
      <c r="CB89" s="71"/>
      <c r="CC89" s="71"/>
      <c r="CD89" s="71"/>
      <c r="CE89" s="71"/>
      <c r="CF89" s="72"/>
      <c r="CG89" s="72"/>
      <c r="CH89" s="75"/>
      <c r="CI89" s="56"/>
      <c r="CJ89" s="56"/>
      <c r="CK89" s="43"/>
      <c r="CL89" s="44"/>
      <c r="CM89" s="43"/>
      <c r="CN89" s="44"/>
      <c r="CO89" s="44"/>
      <c r="CP89" s="44"/>
      <c r="CQ89" s="76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4"/>
      <c r="DH89" s="74"/>
      <c r="DI89" s="53"/>
      <c r="DK89" s="57"/>
    </row>
    <row r="90" spans="1:115" s="1" customFormat="1" ht="15" hidden="1" outlineLevel="1">
      <c r="A90" s="7"/>
      <c r="B90" s="35"/>
      <c r="C90" s="7"/>
      <c r="D90" s="66"/>
      <c r="E90" s="6"/>
      <c r="F90" s="67"/>
      <c r="G90" s="52"/>
      <c r="H90" s="6"/>
      <c r="I90" s="6"/>
      <c r="J90" s="54"/>
      <c r="K90" s="54"/>
      <c r="L90" s="54"/>
      <c r="M90" s="54"/>
      <c r="N90" s="54"/>
      <c r="O90" s="54"/>
      <c r="P90" s="54"/>
      <c r="Q90" s="54"/>
      <c r="R90" s="68"/>
      <c r="S90" s="69"/>
      <c r="T90" s="58"/>
      <c r="U90" s="92"/>
      <c r="V90" s="92"/>
      <c r="W90" s="54"/>
      <c r="X90" s="91"/>
      <c r="Y90" s="91"/>
      <c r="Z90" s="55"/>
      <c r="AA90" s="55"/>
      <c r="AB90" s="55"/>
      <c r="AC90" s="55"/>
      <c r="AD90" s="69"/>
      <c r="AE90" s="55"/>
      <c r="AF90" s="68"/>
      <c r="AG90" s="55"/>
      <c r="AH90" s="55"/>
      <c r="AI90" s="86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70"/>
      <c r="BN90" s="70"/>
      <c r="BO90" s="70"/>
      <c r="BP90" s="70"/>
      <c r="BQ90" s="70"/>
      <c r="BR90" s="70"/>
      <c r="BS90" s="54"/>
      <c r="BT90" s="54"/>
      <c r="BU90" s="54"/>
      <c r="BV90" s="54"/>
      <c r="BW90" s="54"/>
      <c r="BX90" s="70"/>
      <c r="BY90" s="71"/>
      <c r="BZ90" s="71"/>
      <c r="CA90" s="71"/>
      <c r="CB90" s="71"/>
      <c r="CC90" s="71"/>
      <c r="CD90" s="71"/>
      <c r="CE90" s="71"/>
      <c r="CF90" s="72"/>
      <c r="CG90" s="72"/>
      <c r="CH90" s="75"/>
      <c r="CI90" s="56"/>
      <c r="CJ90" s="56"/>
      <c r="CK90" s="43"/>
      <c r="CL90" s="44"/>
      <c r="CM90" s="43"/>
      <c r="CN90" s="44"/>
      <c r="CO90" s="44"/>
      <c r="CP90" s="44"/>
      <c r="CQ90" s="76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4"/>
      <c r="DH90" s="74"/>
      <c r="DI90" s="53"/>
      <c r="DK90" s="57"/>
    </row>
    <row r="91" spans="1:115" s="1" customFormat="1" ht="15" hidden="1" outlineLevel="1">
      <c r="A91" s="7"/>
      <c r="B91" s="35"/>
      <c r="C91" s="7"/>
      <c r="D91" s="66"/>
      <c r="E91" s="6"/>
      <c r="F91" s="67"/>
      <c r="G91" s="52"/>
      <c r="H91" s="6"/>
      <c r="I91" s="6"/>
      <c r="J91" s="54"/>
      <c r="K91" s="54"/>
      <c r="L91" s="54"/>
      <c r="M91" s="54"/>
      <c r="N91" s="54"/>
      <c r="O91" s="54"/>
      <c r="P91" s="54"/>
      <c r="Q91" s="54"/>
      <c r="R91" s="68"/>
      <c r="S91" s="69"/>
      <c r="T91" s="58"/>
      <c r="U91" s="92"/>
      <c r="V91" s="92"/>
      <c r="W91" s="54"/>
      <c r="X91" s="91"/>
      <c r="Y91" s="91"/>
      <c r="Z91" s="55"/>
      <c r="AA91" s="55"/>
      <c r="AB91" s="55"/>
      <c r="AC91" s="55"/>
      <c r="AD91" s="69"/>
      <c r="AE91" s="55"/>
      <c r="AF91" s="68"/>
      <c r="AG91" s="55"/>
      <c r="AH91" s="55"/>
      <c r="AI91" s="86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70"/>
      <c r="BN91" s="70"/>
      <c r="BO91" s="70"/>
      <c r="BP91" s="70"/>
      <c r="BQ91" s="70"/>
      <c r="BR91" s="70"/>
      <c r="BS91" s="54"/>
      <c r="BT91" s="54"/>
      <c r="BU91" s="54"/>
      <c r="BV91" s="54"/>
      <c r="BW91" s="54"/>
      <c r="BX91" s="70"/>
      <c r="BY91" s="71"/>
      <c r="BZ91" s="71"/>
      <c r="CA91" s="71"/>
      <c r="CB91" s="71"/>
      <c r="CC91" s="71"/>
      <c r="CD91" s="71"/>
      <c r="CE91" s="71"/>
      <c r="CF91" s="72"/>
      <c r="CG91" s="72"/>
      <c r="CH91" s="75"/>
      <c r="CI91" s="56"/>
      <c r="CJ91" s="56"/>
      <c r="CK91" s="43"/>
      <c r="CL91" s="44"/>
      <c r="CM91" s="43"/>
      <c r="CN91" s="44"/>
      <c r="CO91" s="44"/>
      <c r="CP91" s="44"/>
      <c r="CQ91" s="76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4"/>
      <c r="DH91" s="74"/>
      <c r="DI91" s="53"/>
      <c r="DK91" s="57"/>
    </row>
    <row r="92" spans="1:115" s="1" customFormat="1" ht="15" hidden="1" outlineLevel="1">
      <c r="A92" s="7"/>
      <c r="B92" s="35"/>
      <c r="C92" s="7"/>
      <c r="D92" s="66"/>
      <c r="E92" s="6"/>
      <c r="F92" s="67"/>
      <c r="G92" s="52"/>
      <c r="H92" s="6"/>
      <c r="I92" s="6"/>
      <c r="J92" s="54"/>
      <c r="K92" s="54"/>
      <c r="L92" s="54"/>
      <c r="M92" s="54"/>
      <c r="N92" s="54"/>
      <c r="O92" s="54"/>
      <c r="P92" s="54"/>
      <c r="Q92" s="54"/>
      <c r="R92" s="68"/>
      <c r="S92" s="69"/>
      <c r="T92" s="58"/>
      <c r="U92" s="92"/>
      <c r="V92" s="92"/>
      <c r="W92" s="54"/>
      <c r="X92" s="91"/>
      <c r="Y92" s="91"/>
      <c r="Z92" s="55"/>
      <c r="AA92" s="55"/>
      <c r="AB92" s="55"/>
      <c r="AC92" s="55"/>
      <c r="AD92" s="69"/>
      <c r="AE92" s="55"/>
      <c r="AF92" s="68"/>
      <c r="AG92" s="55"/>
      <c r="AH92" s="55"/>
      <c r="AI92" s="86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70"/>
      <c r="BN92" s="70"/>
      <c r="BO92" s="70"/>
      <c r="BP92" s="70"/>
      <c r="BQ92" s="70"/>
      <c r="BR92" s="70"/>
      <c r="BS92" s="54"/>
      <c r="BT92" s="54"/>
      <c r="BU92" s="54"/>
      <c r="BV92" s="54"/>
      <c r="BW92" s="54"/>
      <c r="BX92" s="70"/>
      <c r="BY92" s="71"/>
      <c r="BZ92" s="71"/>
      <c r="CA92" s="71"/>
      <c r="CB92" s="71"/>
      <c r="CC92" s="71"/>
      <c r="CD92" s="71"/>
      <c r="CE92" s="71"/>
      <c r="CF92" s="72"/>
      <c r="CG92" s="72"/>
      <c r="CH92" s="75"/>
      <c r="CI92" s="56"/>
      <c r="CJ92" s="56"/>
      <c r="CK92" s="43"/>
      <c r="CL92" s="44"/>
      <c r="CM92" s="43"/>
      <c r="CN92" s="44"/>
      <c r="CO92" s="44"/>
      <c r="CP92" s="44"/>
      <c r="CQ92" s="76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4"/>
      <c r="DH92" s="74"/>
      <c r="DI92" s="53"/>
      <c r="DK92" s="57"/>
    </row>
    <row r="93" spans="1:115" s="1" customFormat="1" ht="15" hidden="1" outlineLevel="1">
      <c r="A93" s="7"/>
      <c r="B93" s="35"/>
      <c r="C93" s="7"/>
      <c r="D93" s="66"/>
      <c r="E93" s="6"/>
      <c r="F93" s="67"/>
      <c r="G93" s="52"/>
      <c r="H93" s="6"/>
      <c r="I93" s="6"/>
      <c r="J93" s="54"/>
      <c r="K93" s="54"/>
      <c r="L93" s="54"/>
      <c r="M93" s="54"/>
      <c r="N93" s="54"/>
      <c r="O93" s="54"/>
      <c r="P93" s="54"/>
      <c r="Q93" s="54"/>
      <c r="R93" s="68"/>
      <c r="S93" s="69"/>
      <c r="T93" s="58"/>
      <c r="U93" s="92"/>
      <c r="V93" s="92"/>
      <c r="W93" s="54"/>
      <c r="X93" s="91"/>
      <c r="Y93" s="91"/>
      <c r="Z93" s="55"/>
      <c r="AA93" s="55"/>
      <c r="AB93" s="55"/>
      <c r="AC93" s="55"/>
      <c r="AD93" s="69"/>
      <c r="AE93" s="55"/>
      <c r="AF93" s="68"/>
      <c r="AG93" s="55"/>
      <c r="AH93" s="55"/>
      <c r="AI93" s="86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70"/>
      <c r="BN93" s="70"/>
      <c r="BO93" s="70"/>
      <c r="BP93" s="70"/>
      <c r="BQ93" s="70"/>
      <c r="BR93" s="70"/>
      <c r="BS93" s="54"/>
      <c r="BT93" s="54"/>
      <c r="BU93" s="54"/>
      <c r="BV93" s="54"/>
      <c r="BW93" s="54"/>
      <c r="BX93" s="70"/>
      <c r="BY93" s="71"/>
      <c r="BZ93" s="71"/>
      <c r="CA93" s="71"/>
      <c r="CB93" s="71"/>
      <c r="CC93" s="71"/>
      <c r="CD93" s="71"/>
      <c r="CE93" s="71"/>
      <c r="CF93" s="72"/>
      <c r="CG93" s="72"/>
      <c r="CH93" s="75"/>
      <c r="CI93" s="56"/>
      <c r="CJ93" s="56"/>
      <c r="CK93" s="43"/>
      <c r="CL93" s="44"/>
      <c r="CM93" s="43"/>
      <c r="CN93" s="44"/>
      <c r="CO93" s="44"/>
      <c r="CP93" s="44"/>
      <c r="CQ93" s="76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4"/>
      <c r="DH93" s="74"/>
      <c r="DI93" s="53"/>
      <c r="DK93" s="57"/>
    </row>
    <row r="94" spans="1:115" s="1" customFormat="1" ht="15" hidden="1" outlineLevel="1">
      <c r="A94" s="7"/>
      <c r="B94" s="35"/>
      <c r="C94" s="7"/>
      <c r="D94" s="66"/>
      <c r="E94" s="6"/>
      <c r="F94" s="67"/>
      <c r="G94" s="52"/>
      <c r="H94" s="6"/>
      <c r="I94" s="6"/>
      <c r="J94" s="54"/>
      <c r="K94" s="54"/>
      <c r="L94" s="54"/>
      <c r="M94" s="54"/>
      <c r="N94" s="54"/>
      <c r="O94" s="54"/>
      <c r="P94" s="54"/>
      <c r="Q94" s="54"/>
      <c r="R94" s="68"/>
      <c r="S94" s="69"/>
      <c r="T94" s="58"/>
      <c r="U94" s="92"/>
      <c r="V94" s="92"/>
      <c r="W94" s="54"/>
      <c r="X94" s="91"/>
      <c r="Y94" s="91"/>
      <c r="Z94" s="55"/>
      <c r="AA94" s="55"/>
      <c r="AB94" s="55"/>
      <c r="AC94" s="55"/>
      <c r="AD94" s="69"/>
      <c r="AE94" s="55"/>
      <c r="AF94" s="68"/>
      <c r="AG94" s="55"/>
      <c r="AH94" s="55"/>
      <c r="AI94" s="86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70"/>
      <c r="BN94" s="70"/>
      <c r="BO94" s="70"/>
      <c r="BP94" s="70"/>
      <c r="BQ94" s="70"/>
      <c r="BR94" s="70"/>
      <c r="BS94" s="54"/>
      <c r="BT94" s="54"/>
      <c r="BU94" s="54"/>
      <c r="BV94" s="54"/>
      <c r="BW94" s="54"/>
      <c r="BX94" s="70"/>
      <c r="BY94" s="71"/>
      <c r="BZ94" s="71"/>
      <c r="CA94" s="71"/>
      <c r="CB94" s="71"/>
      <c r="CC94" s="71"/>
      <c r="CD94" s="71"/>
      <c r="CE94" s="71"/>
      <c r="CF94" s="72"/>
      <c r="CG94" s="72"/>
      <c r="CH94" s="75"/>
      <c r="CI94" s="56"/>
      <c r="CJ94" s="56"/>
      <c r="CK94" s="43"/>
      <c r="CL94" s="44"/>
      <c r="CM94" s="43"/>
      <c r="CN94" s="44"/>
      <c r="CO94" s="44"/>
      <c r="CP94" s="44"/>
      <c r="CQ94" s="76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4"/>
      <c r="DH94" s="74"/>
      <c r="DI94" s="53"/>
      <c r="DK94" s="57"/>
    </row>
    <row r="95" spans="1:115" s="1" customFormat="1" ht="15" hidden="1" outlineLevel="1">
      <c r="A95" s="7"/>
      <c r="B95" s="35"/>
      <c r="C95" s="7"/>
      <c r="D95" s="66"/>
      <c r="E95" s="6"/>
      <c r="F95" s="67"/>
      <c r="G95" s="52"/>
      <c r="H95" s="6"/>
      <c r="I95" s="6"/>
      <c r="J95" s="54"/>
      <c r="K95" s="54"/>
      <c r="L95" s="54"/>
      <c r="M95" s="54"/>
      <c r="N95" s="54"/>
      <c r="O95" s="54"/>
      <c r="P95" s="54"/>
      <c r="Q95" s="54"/>
      <c r="R95" s="68"/>
      <c r="S95" s="69"/>
      <c r="T95" s="58"/>
      <c r="U95" s="92"/>
      <c r="V95" s="92"/>
      <c r="W95" s="54"/>
      <c r="X95" s="91"/>
      <c r="Y95" s="91"/>
      <c r="Z95" s="55"/>
      <c r="AA95" s="55"/>
      <c r="AB95" s="55"/>
      <c r="AC95" s="55"/>
      <c r="AD95" s="69"/>
      <c r="AE95" s="55"/>
      <c r="AF95" s="68"/>
      <c r="AG95" s="55"/>
      <c r="AH95" s="55"/>
      <c r="AI95" s="86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70"/>
      <c r="BN95" s="70"/>
      <c r="BO95" s="70"/>
      <c r="BP95" s="70"/>
      <c r="BQ95" s="70"/>
      <c r="BR95" s="70"/>
      <c r="BS95" s="54"/>
      <c r="BT95" s="54"/>
      <c r="BU95" s="54"/>
      <c r="BV95" s="54"/>
      <c r="BW95" s="54"/>
      <c r="BX95" s="70"/>
      <c r="BY95" s="71"/>
      <c r="BZ95" s="71"/>
      <c r="CA95" s="71"/>
      <c r="CB95" s="71"/>
      <c r="CC95" s="71"/>
      <c r="CD95" s="71"/>
      <c r="CE95" s="71"/>
      <c r="CF95" s="72"/>
      <c r="CG95" s="72"/>
      <c r="CH95" s="75"/>
      <c r="CI95" s="56"/>
      <c r="CJ95" s="56"/>
      <c r="CK95" s="43"/>
      <c r="CL95" s="44"/>
      <c r="CM95" s="43"/>
      <c r="CN95" s="44"/>
      <c r="CO95" s="44"/>
      <c r="CP95" s="44"/>
      <c r="CQ95" s="76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4"/>
      <c r="DH95" s="74"/>
      <c r="DI95" s="53"/>
      <c r="DK95" s="57"/>
    </row>
    <row r="96" spans="1:115" s="1" customFormat="1" ht="15" hidden="1" outlineLevel="1">
      <c r="A96" s="7"/>
      <c r="B96" s="35"/>
      <c r="C96" s="7"/>
      <c r="D96" s="66"/>
      <c r="E96" s="6"/>
      <c r="F96" s="67"/>
      <c r="G96" s="52"/>
      <c r="H96" s="6"/>
      <c r="I96" s="6"/>
      <c r="J96" s="54"/>
      <c r="K96" s="54"/>
      <c r="L96" s="54"/>
      <c r="M96" s="54"/>
      <c r="N96" s="54"/>
      <c r="O96" s="54"/>
      <c r="P96" s="54"/>
      <c r="Q96" s="54"/>
      <c r="R96" s="68"/>
      <c r="S96" s="69"/>
      <c r="T96" s="58"/>
      <c r="U96" s="92"/>
      <c r="V96" s="92"/>
      <c r="W96" s="54"/>
      <c r="X96" s="91"/>
      <c r="Y96" s="91"/>
      <c r="Z96" s="55"/>
      <c r="AA96" s="55"/>
      <c r="AB96" s="55"/>
      <c r="AC96" s="55"/>
      <c r="AD96" s="69"/>
      <c r="AE96" s="55"/>
      <c r="AF96" s="68"/>
      <c r="AG96" s="55"/>
      <c r="AH96" s="55"/>
      <c r="AI96" s="86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70"/>
      <c r="BN96" s="70"/>
      <c r="BO96" s="70"/>
      <c r="BP96" s="70"/>
      <c r="BQ96" s="70"/>
      <c r="BR96" s="70"/>
      <c r="BS96" s="54"/>
      <c r="BT96" s="54"/>
      <c r="BU96" s="54"/>
      <c r="BV96" s="54"/>
      <c r="BW96" s="54"/>
      <c r="BX96" s="70"/>
      <c r="BY96" s="71"/>
      <c r="BZ96" s="71"/>
      <c r="CA96" s="71"/>
      <c r="CB96" s="71"/>
      <c r="CC96" s="71"/>
      <c r="CD96" s="71"/>
      <c r="CE96" s="71"/>
      <c r="CF96" s="72"/>
      <c r="CG96" s="72"/>
      <c r="CH96" s="75"/>
      <c r="CI96" s="56"/>
      <c r="CJ96" s="56"/>
      <c r="CK96" s="43"/>
      <c r="CL96" s="44"/>
      <c r="CM96" s="43"/>
      <c r="CN96" s="44"/>
      <c r="CO96" s="44"/>
      <c r="CP96" s="44"/>
      <c r="CQ96" s="76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4"/>
      <c r="DH96" s="74"/>
      <c r="DI96" s="53"/>
      <c r="DK96" s="57"/>
    </row>
    <row r="97" spans="1:115" s="1" customFormat="1" ht="15" hidden="1" outlineLevel="1">
      <c r="A97" s="7"/>
      <c r="B97" s="35"/>
      <c r="C97" s="7"/>
      <c r="D97" s="66"/>
      <c r="E97" s="6"/>
      <c r="F97" s="67"/>
      <c r="G97" s="52"/>
      <c r="H97" s="6"/>
      <c r="I97" s="6"/>
      <c r="J97" s="54"/>
      <c r="K97" s="54"/>
      <c r="L97" s="54"/>
      <c r="M97" s="54"/>
      <c r="N97" s="54"/>
      <c r="O97" s="54"/>
      <c r="P97" s="54"/>
      <c r="Q97" s="54"/>
      <c r="R97" s="68"/>
      <c r="S97" s="69"/>
      <c r="T97" s="58"/>
      <c r="U97" s="92"/>
      <c r="V97" s="92"/>
      <c r="W97" s="54"/>
      <c r="X97" s="91"/>
      <c r="Y97" s="91"/>
      <c r="Z97" s="55"/>
      <c r="AA97" s="55"/>
      <c r="AB97" s="55"/>
      <c r="AC97" s="55"/>
      <c r="AD97" s="69"/>
      <c r="AE97" s="55"/>
      <c r="AF97" s="68"/>
      <c r="AG97" s="55"/>
      <c r="AH97" s="55"/>
      <c r="AI97" s="86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70"/>
      <c r="BN97" s="70"/>
      <c r="BO97" s="70"/>
      <c r="BP97" s="70"/>
      <c r="BQ97" s="70"/>
      <c r="BR97" s="70"/>
      <c r="BS97" s="54"/>
      <c r="BT97" s="54"/>
      <c r="BU97" s="54"/>
      <c r="BV97" s="54"/>
      <c r="BW97" s="54"/>
      <c r="BX97" s="70"/>
      <c r="BY97" s="71"/>
      <c r="BZ97" s="71"/>
      <c r="CA97" s="71"/>
      <c r="CB97" s="71"/>
      <c r="CC97" s="71"/>
      <c r="CD97" s="71"/>
      <c r="CE97" s="71"/>
      <c r="CF97" s="72"/>
      <c r="CG97" s="72"/>
      <c r="CH97" s="75"/>
      <c r="CI97" s="56"/>
      <c r="CJ97" s="56"/>
      <c r="CK97" s="43"/>
      <c r="CL97" s="44"/>
      <c r="CM97" s="43"/>
      <c r="CN97" s="44"/>
      <c r="CO97" s="44"/>
      <c r="CP97" s="44"/>
      <c r="CQ97" s="76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4"/>
      <c r="DH97" s="74"/>
      <c r="DI97" s="53"/>
      <c r="DK97" s="57"/>
    </row>
    <row r="98" spans="1:115" s="1" customFormat="1" ht="15" hidden="1" outlineLevel="1">
      <c r="A98" s="7"/>
      <c r="B98" s="35"/>
      <c r="C98" s="7"/>
      <c r="D98" s="66"/>
      <c r="E98" s="6"/>
      <c r="F98" s="67"/>
      <c r="G98" s="52"/>
      <c r="H98" s="6"/>
      <c r="I98" s="6"/>
      <c r="J98" s="54"/>
      <c r="K98" s="54"/>
      <c r="L98" s="54"/>
      <c r="M98" s="54"/>
      <c r="N98" s="54"/>
      <c r="O98" s="54"/>
      <c r="P98" s="54"/>
      <c r="Q98" s="54"/>
      <c r="R98" s="68"/>
      <c r="S98" s="69"/>
      <c r="T98" s="58"/>
      <c r="U98" s="92"/>
      <c r="V98" s="92"/>
      <c r="W98" s="54"/>
      <c r="X98" s="91"/>
      <c r="Y98" s="91"/>
      <c r="Z98" s="55"/>
      <c r="AA98" s="55"/>
      <c r="AB98" s="55"/>
      <c r="AC98" s="55"/>
      <c r="AD98" s="69"/>
      <c r="AE98" s="55"/>
      <c r="AF98" s="68"/>
      <c r="AG98" s="55"/>
      <c r="AH98" s="55"/>
      <c r="AI98" s="86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70"/>
      <c r="BN98" s="70"/>
      <c r="BO98" s="70"/>
      <c r="BP98" s="70"/>
      <c r="BQ98" s="70"/>
      <c r="BR98" s="70"/>
      <c r="BS98" s="54"/>
      <c r="BT98" s="54"/>
      <c r="BU98" s="54"/>
      <c r="BV98" s="54"/>
      <c r="BW98" s="54"/>
      <c r="BX98" s="70"/>
      <c r="BY98" s="71"/>
      <c r="BZ98" s="71"/>
      <c r="CA98" s="71"/>
      <c r="CB98" s="71"/>
      <c r="CC98" s="71"/>
      <c r="CD98" s="71"/>
      <c r="CE98" s="71"/>
      <c r="CF98" s="72"/>
      <c r="CG98" s="72"/>
      <c r="CH98" s="75"/>
      <c r="CI98" s="56"/>
      <c r="CJ98" s="56"/>
      <c r="CK98" s="43"/>
      <c r="CL98" s="44"/>
      <c r="CM98" s="43"/>
      <c r="CN98" s="44"/>
      <c r="CO98" s="44"/>
      <c r="CP98" s="44"/>
      <c r="CQ98" s="76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4"/>
      <c r="DH98" s="74"/>
      <c r="DI98" s="53"/>
      <c r="DK98" s="57"/>
    </row>
    <row r="99" spans="1:115" s="1" customFormat="1" ht="15" hidden="1" outlineLevel="1">
      <c r="A99" s="7"/>
      <c r="B99" s="35"/>
      <c r="C99" s="7"/>
      <c r="D99" s="66"/>
      <c r="E99" s="6"/>
      <c r="F99" s="67"/>
      <c r="G99" s="52"/>
      <c r="H99" s="6"/>
      <c r="I99" s="6"/>
      <c r="J99" s="54"/>
      <c r="K99" s="54"/>
      <c r="L99" s="54"/>
      <c r="M99" s="54"/>
      <c r="N99" s="54"/>
      <c r="O99" s="54"/>
      <c r="P99" s="54"/>
      <c r="Q99" s="54"/>
      <c r="R99" s="68"/>
      <c r="S99" s="69"/>
      <c r="T99" s="58"/>
      <c r="U99" s="92"/>
      <c r="V99" s="92"/>
      <c r="W99" s="54"/>
      <c r="X99" s="91"/>
      <c r="Y99" s="91"/>
      <c r="Z99" s="55"/>
      <c r="AA99" s="55"/>
      <c r="AB99" s="55"/>
      <c r="AC99" s="55"/>
      <c r="AD99" s="69"/>
      <c r="AE99" s="55"/>
      <c r="AF99" s="68"/>
      <c r="AG99" s="55"/>
      <c r="AH99" s="55"/>
      <c r="AI99" s="86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70"/>
      <c r="BN99" s="70"/>
      <c r="BO99" s="70"/>
      <c r="BP99" s="70"/>
      <c r="BQ99" s="70"/>
      <c r="BR99" s="70"/>
      <c r="BS99" s="54"/>
      <c r="BT99" s="54"/>
      <c r="BU99" s="54"/>
      <c r="BV99" s="54"/>
      <c r="BW99" s="54"/>
      <c r="BX99" s="70"/>
      <c r="BY99" s="71"/>
      <c r="BZ99" s="71"/>
      <c r="CA99" s="71"/>
      <c r="CB99" s="71"/>
      <c r="CC99" s="71"/>
      <c r="CD99" s="71"/>
      <c r="CE99" s="71"/>
      <c r="CF99" s="72"/>
      <c r="CG99" s="72"/>
      <c r="CH99" s="75"/>
      <c r="CI99" s="56"/>
      <c r="CJ99" s="56"/>
      <c r="CK99" s="43"/>
      <c r="CL99" s="44"/>
      <c r="CM99" s="43"/>
      <c r="CN99" s="44"/>
      <c r="CO99" s="44"/>
      <c r="CP99" s="44"/>
      <c r="CQ99" s="76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4"/>
      <c r="DH99" s="74"/>
      <c r="DI99" s="53"/>
      <c r="DK99" s="57"/>
    </row>
    <row r="100" spans="1:115" s="1" customFormat="1" ht="15" hidden="1" outlineLevel="1">
      <c r="A100" s="7"/>
      <c r="B100" s="35"/>
      <c r="C100" s="7"/>
      <c r="D100" s="66"/>
      <c r="E100" s="6"/>
      <c r="F100" s="67"/>
      <c r="G100" s="52"/>
      <c r="H100" s="6"/>
      <c r="I100" s="6"/>
      <c r="J100" s="54"/>
      <c r="K100" s="54"/>
      <c r="L100" s="54"/>
      <c r="M100" s="54"/>
      <c r="N100" s="54"/>
      <c r="O100" s="54"/>
      <c r="P100" s="54"/>
      <c r="Q100" s="54"/>
      <c r="R100" s="68"/>
      <c r="S100" s="69"/>
      <c r="T100" s="58"/>
      <c r="U100" s="92"/>
      <c r="V100" s="92"/>
      <c r="W100" s="54"/>
      <c r="X100" s="91"/>
      <c r="Y100" s="91"/>
      <c r="Z100" s="55"/>
      <c r="AA100" s="55"/>
      <c r="AB100" s="55"/>
      <c r="AC100" s="55"/>
      <c r="AD100" s="69"/>
      <c r="AE100" s="55"/>
      <c r="AF100" s="68"/>
      <c r="AG100" s="55"/>
      <c r="AH100" s="55"/>
      <c r="AI100" s="86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70"/>
      <c r="BN100" s="70"/>
      <c r="BO100" s="70"/>
      <c r="BP100" s="70"/>
      <c r="BQ100" s="70"/>
      <c r="BR100" s="70"/>
      <c r="BS100" s="54"/>
      <c r="BT100" s="54"/>
      <c r="BU100" s="54"/>
      <c r="BV100" s="54"/>
      <c r="BW100" s="54"/>
      <c r="BX100" s="70"/>
      <c r="BY100" s="71"/>
      <c r="BZ100" s="71"/>
      <c r="CA100" s="71"/>
      <c r="CB100" s="71"/>
      <c r="CC100" s="71"/>
      <c r="CD100" s="71"/>
      <c r="CE100" s="71"/>
      <c r="CF100" s="72"/>
      <c r="CG100" s="72"/>
      <c r="CH100" s="75"/>
      <c r="CI100" s="56"/>
      <c r="CJ100" s="56"/>
      <c r="CK100" s="43"/>
      <c r="CL100" s="44"/>
      <c r="CM100" s="43"/>
      <c r="CN100" s="44"/>
      <c r="CO100" s="44"/>
      <c r="CP100" s="44"/>
      <c r="CQ100" s="76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4"/>
      <c r="DH100" s="74"/>
      <c r="DI100" s="53"/>
      <c r="DK100" s="57"/>
    </row>
    <row r="101" spans="1:115" s="1" customFormat="1" ht="15" hidden="1" outlineLevel="1">
      <c r="A101" s="7"/>
      <c r="B101" s="35"/>
      <c r="C101" s="7"/>
      <c r="D101" s="66"/>
      <c r="E101" s="6"/>
      <c r="F101" s="67"/>
      <c r="G101" s="52"/>
      <c r="H101" s="6"/>
      <c r="I101" s="6"/>
      <c r="J101" s="54"/>
      <c r="K101" s="54"/>
      <c r="L101" s="54"/>
      <c r="M101" s="54"/>
      <c r="N101" s="54"/>
      <c r="O101" s="54"/>
      <c r="P101" s="54"/>
      <c r="Q101" s="54"/>
      <c r="R101" s="68"/>
      <c r="S101" s="69"/>
      <c r="T101" s="58"/>
      <c r="U101" s="92"/>
      <c r="V101" s="92"/>
      <c r="W101" s="54"/>
      <c r="X101" s="91"/>
      <c r="Y101" s="91"/>
      <c r="Z101" s="55"/>
      <c r="AA101" s="55"/>
      <c r="AB101" s="55"/>
      <c r="AC101" s="55"/>
      <c r="AD101" s="69"/>
      <c r="AE101" s="55"/>
      <c r="AF101" s="68"/>
      <c r="AG101" s="55"/>
      <c r="AH101" s="55"/>
      <c r="AI101" s="86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70"/>
      <c r="BN101" s="70"/>
      <c r="BO101" s="70"/>
      <c r="BP101" s="70"/>
      <c r="BQ101" s="70"/>
      <c r="BR101" s="70"/>
      <c r="BS101" s="54"/>
      <c r="BT101" s="54"/>
      <c r="BU101" s="54"/>
      <c r="BV101" s="54"/>
      <c r="BW101" s="54"/>
      <c r="BX101" s="70"/>
      <c r="BY101" s="71"/>
      <c r="BZ101" s="71"/>
      <c r="CA101" s="71"/>
      <c r="CB101" s="71"/>
      <c r="CC101" s="71"/>
      <c r="CD101" s="71"/>
      <c r="CE101" s="71"/>
      <c r="CF101" s="72"/>
      <c r="CG101" s="72"/>
      <c r="CH101" s="75"/>
      <c r="CI101" s="56"/>
      <c r="CJ101" s="56"/>
      <c r="CK101" s="43"/>
      <c r="CL101" s="44"/>
      <c r="CM101" s="43"/>
      <c r="CN101" s="44"/>
      <c r="CO101" s="44"/>
      <c r="CP101" s="44"/>
      <c r="CQ101" s="76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4"/>
      <c r="DH101" s="74"/>
      <c r="DI101" s="53"/>
      <c r="DK101" s="57"/>
    </row>
    <row r="102" spans="1:115" s="1" customFormat="1" ht="15" hidden="1" outlineLevel="1">
      <c r="A102" s="7"/>
      <c r="B102" s="35"/>
      <c r="C102" s="7"/>
      <c r="D102" s="66"/>
      <c r="E102" s="6"/>
      <c r="F102" s="67"/>
      <c r="G102" s="52"/>
      <c r="H102" s="6"/>
      <c r="I102" s="6"/>
      <c r="J102" s="54"/>
      <c r="K102" s="54"/>
      <c r="L102" s="54"/>
      <c r="M102" s="54"/>
      <c r="N102" s="54"/>
      <c r="O102" s="54"/>
      <c r="P102" s="54"/>
      <c r="Q102" s="54"/>
      <c r="R102" s="68"/>
      <c r="S102" s="69"/>
      <c r="T102" s="58"/>
      <c r="U102" s="92"/>
      <c r="V102" s="92"/>
      <c r="W102" s="54"/>
      <c r="X102" s="91"/>
      <c r="Y102" s="91"/>
      <c r="Z102" s="55"/>
      <c r="AA102" s="55"/>
      <c r="AB102" s="55"/>
      <c r="AC102" s="55"/>
      <c r="AD102" s="69"/>
      <c r="AE102" s="55"/>
      <c r="AF102" s="68"/>
      <c r="AG102" s="55"/>
      <c r="AH102" s="55"/>
      <c r="AI102" s="86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70"/>
      <c r="BN102" s="70"/>
      <c r="BO102" s="70"/>
      <c r="BP102" s="70"/>
      <c r="BQ102" s="70"/>
      <c r="BR102" s="70"/>
      <c r="BS102" s="54"/>
      <c r="BT102" s="54"/>
      <c r="BU102" s="54"/>
      <c r="BV102" s="54"/>
      <c r="BW102" s="54"/>
      <c r="BX102" s="70"/>
      <c r="BY102" s="71"/>
      <c r="BZ102" s="71"/>
      <c r="CA102" s="71"/>
      <c r="CB102" s="71"/>
      <c r="CC102" s="71"/>
      <c r="CD102" s="71"/>
      <c r="CE102" s="71"/>
      <c r="CF102" s="72"/>
      <c r="CG102" s="72"/>
      <c r="CH102" s="75"/>
      <c r="CI102" s="56"/>
      <c r="CJ102" s="56"/>
      <c r="CK102" s="43"/>
      <c r="CL102" s="44"/>
      <c r="CM102" s="43"/>
      <c r="CN102" s="44"/>
      <c r="CO102" s="44"/>
      <c r="CP102" s="44"/>
      <c r="CQ102" s="76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4"/>
      <c r="DH102" s="74"/>
      <c r="DI102" s="53"/>
      <c r="DK102" s="57"/>
    </row>
    <row r="103" spans="1:115" s="1" customFormat="1" ht="15" hidden="1" outlineLevel="1">
      <c r="A103" s="7"/>
      <c r="B103" s="35"/>
      <c r="C103" s="7"/>
      <c r="D103" s="66"/>
      <c r="E103" s="6"/>
      <c r="F103" s="67"/>
      <c r="G103" s="52"/>
      <c r="H103" s="6"/>
      <c r="I103" s="6"/>
      <c r="J103" s="54"/>
      <c r="K103" s="54"/>
      <c r="L103" s="54"/>
      <c r="M103" s="54"/>
      <c r="N103" s="54"/>
      <c r="O103" s="54"/>
      <c r="P103" s="54"/>
      <c r="Q103" s="54"/>
      <c r="R103" s="68"/>
      <c r="S103" s="69"/>
      <c r="T103" s="58"/>
      <c r="U103" s="92"/>
      <c r="V103" s="92"/>
      <c r="W103" s="54"/>
      <c r="X103" s="91"/>
      <c r="Y103" s="91"/>
      <c r="Z103" s="55"/>
      <c r="AA103" s="55"/>
      <c r="AB103" s="55"/>
      <c r="AC103" s="55"/>
      <c r="AD103" s="69"/>
      <c r="AE103" s="55"/>
      <c r="AF103" s="68"/>
      <c r="AG103" s="55"/>
      <c r="AH103" s="55"/>
      <c r="AI103" s="86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70"/>
      <c r="BN103" s="70"/>
      <c r="BO103" s="70"/>
      <c r="BP103" s="70"/>
      <c r="BQ103" s="70"/>
      <c r="BR103" s="70"/>
      <c r="BS103" s="54"/>
      <c r="BT103" s="54"/>
      <c r="BU103" s="54"/>
      <c r="BV103" s="54"/>
      <c r="BW103" s="54"/>
      <c r="BX103" s="70"/>
      <c r="BY103" s="71"/>
      <c r="BZ103" s="71"/>
      <c r="CA103" s="71"/>
      <c r="CB103" s="71"/>
      <c r="CC103" s="71"/>
      <c r="CD103" s="71"/>
      <c r="CE103" s="71"/>
      <c r="CF103" s="72"/>
      <c r="CG103" s="72"/>
      <c r="CH103" s="75"/>
      <c r="CI103" s="56"/>
      <c r="CJ103" s="56"/>
      <c r="CK103" s="43"/>
      <c r="CL103" s="44"/>
      <c r="CM103" s="43"/>
      <c r="CN103" s="44"/>
      <c r="CO103" s="44"/>
      <c r="CP103" s="44"/>
      <c r="CQ103" s="76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4"/>
      <c r="DH103" s="74"/>
      <c r="DI103" s="53"/>
      <c r="DK103" s="57"/>
    </row>
    <row r="104" spans="1:115" s="1" customFormat="1" ht="15" hidden="1" outlineLevel="1">
      <c r="A104" s="7"/>
      <c r="B104" s="35"/>
      <c r="C104" s="7"/>
      <c r="D104" s="66"/>
      <c r="E104" s="6"/>
      <c r="F104" s="67"/>
      <c r="G104" s="52"/>
      <c r="H104" s="6"/>
      <c r="I104" s="6"/>
      <c r="J104" s="54"/>
      <c r="K104" s="54"/>
      <c r="L104" s="54"/>
      <c r="M104" s="54"/>
      <c r="N104" s="54"/>
      <c r="O104" s="54"/>
      <c r="P104" s="54"/>
      <c r="Q104" s="54"/>
      <c r="R104" s="68"/>
      <c r="S104" s="69"/>
      <c r="T104" s="58"/>
      <c r="U104" s="92"/>
      <c r="V104" s="92"/>
      <c r="W104" s="54"/>
      <c r="X104" s="91"/>
      <c r="Y104" s="91"/>
      <c r="Z104" s="55"/>
      <c r="AA104" s="55"/>
      <c r="AB104" s="55"/>
      <c r="AC104" s="55"/>
      <c r="AD104" s="69"/>
      <c r="AE104" s="55"/>
      <c r="AF104" s="68"/>
      <c r="AG104" s="55"/>
      <c r="AH104" s="55"/>
      <c r="AI104" s="86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70"/>
      <c r="BN104" s="70"/>
      <c r="BO104" s="70"/>
      <c r="BP104" s="70"/>
      <c r="BQ104" s="70"/>
      <c r="BR104" s="70"/>
      <c r="BS104" s="54"/>
      <c r="BT104" s="54"/>
      <c r="BU104" s="54"/>
      <c r="BV104" s="54"/>
      <c r="BW104" s="54"/>
      <c r="BX104" s="70"/>
      <c r="BY104" s="71"/>
      <c r="BZ104" s="71"/>
      <c r="CA104" s="71"/>
      <c r="CB104" s="71"/>
      <c r="CC104" s="71"/>
      <c r="CD104" s="71"/>
      <c r="CE104" s="71"/>
      <c r="CF104" s="72"/>
      <c r="CG104" s="72"/>
      <c r="CH104" s="75"/>
      <c r="CI104" s="56"/>
      <c r="CJ104" s="56"/>
      <c r="CK104" s="43"/>
      <c r="CL104" s="44"/>
      <c r="CM104" s="43"/>
      <c r="CN104" s="44"/>
      <c r="CO104" s="44"/>
      <c r="CP104" s="44"/>
      <c r="CQ104" s="76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4"/>
      <c r="DH104" s="74"/>
      <c r="DI104" s="53"/>
      <c r="DK104" s="57"/>
    </row>
    <row r="105" spans="1:115" s="1" customFormat="1" ht="15" hidden="1" outlineLevel="1">
      <c r="A105" s="7"/>
      <c r="B105" s="35"/>
      <c r="C105" s="7"/>
      <c r="D105" s="66"/>
      <c r="E105" s="6"/>
      <c r="F105" s="67"/>
      <c r="G105" s="52"/>
      <c r="H105" s="6"/>
      <c r="I105" s="6"/>
      <c r="J105" s="54"/>
      <c r="K105" s="54"/>
      <c r="L105" s="54"/>
      <c r="M105" s="54"/>
      <c r="N105" s="54"/>
      <c r="O105" s="54"/>
      <c r="P105" s="54"/>
      <c r="Q105" s="54"/>
      <c r="R105" s="68"/>
      <c r="S105" s="69"/>
      <c r="T105" s="58"/>
      <c r="U105" s="92"/>
      <c r="V105" s="92"/>
      <c r="W105" s="54"/>
      <c r="X105" s="91"/>
      <c r="Y105" s="91"/>
      <c r="Z105" s="55"/>
      <c r="AA105" s="55"/>
      <c r="AB105" s="55"/>
      <c r="AC105" s="55"/>
      <c r="AD105" s="69"/>
      <c r="AE105" s="55"/>
      <c r="AF105" s="68"/>
      <c r="AG105" s="55"/>
      <c r="AH105" s="55"/>
      <c r="AI105" s="86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70"/>
      <c r="BN105" s="70"/>
      <c r="BO105" s="70"/>
      <c r="BP105" s="70"/>
      <c r="BQ105" s="70"/>
      <c r="BR105" s="70"/>
      <c r="BS105" s="54"/>
      <c r="BT105" s="54"/>
      <c r="BU105" s="54"/>
      <c r="BV105" s="54"/>
      <c r="BW105" s="54"/>
      <c r="BX105" s="70"/>
      <c r="BY105" s="71"/>
      <c r="BZ105" s="71"/>
      <c r="CA105" s="71"/>
      <c r="CB105" s="71"/>
      <c r="CC105" s="71"/>
      <c r="CD105" s="71"/>
      <c r="CE105" s="71"/>
      <c r="CF105" s="72"/>
      <c r="CG105" s="72"/>
      <c r="CH105" s="75"/>
      <c r="CI105" s="56"/>
      <c r="CJ105" s="56"/>
      <c r="CK105" s="43"/>
      <c r="CL105" s="44"/>
      <c r="CM105" s="43"/>
      <c r="CN105" s="44"/>
      <c r="CO105" s="44"/>
      <c r="CP105" s="44"/>
      <c r="CQ105" s="76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4"/>
      <c r="DH105" s="74"/>
      <c r="DI105" s="53"/>
      <c r="DK105" s="57"/>
    </row>
    <row r="106" spans="1:115" s="1" customFormat="1" ht="15" hidden="1" outlineLevel="1">
      <c r="A106" s="7"/>
      <c r="B106" s="35"/>
      <c r="C106" s="7"/>
      <c r="D106" s="66"/>
      <c r="E106" s="6"/>
      <c r="F106" s="67"/>
      <c r="G106" s="52"/>
      <c r="H106" s="6"/>
      <c r="I106" s="6"/>
      <c r="J106" s="54"/>
      <c r="K106" s="54"/>
      <c r="L106" s="54"/>
      <c r="M106" s="54"/>
      <c r="N106" s="54"/>
      <c r="O106" s="54"/>
      <c r="P106" s="54"/>
      <c r="Q106" s="54"/>
      <c r="R106" s="68"/>
      <c r="S106" s="69"/>
      <c r="T106" s="58"/>
      <c r="U106" s="92"/>
      <c r="V106" s="92"/>
      <c r="W106" s="54"/>
      <c r="X106" s="91"/>
      <c r="Y106" s="91"/>
      <c r="Z106" s="55"/>
      <c r="AA106" s="55"/>
      <c r="AB106" s="55"/>
      <c r="AC106" s="55"/>
      <c r="AD106" s="69"/>
      <c r="AE106" s="55"/>
      <c r="AF106" s="68"/>
      <c r="AG106" s="55"/>
      <c r="AH106" s="55"/>
      <c r="AI106" s="86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70"/>
      <c r="BN106" s="70"/>
      <c r="BO106" s="70"/>
      <c r="BP106" s="70"/>
      <c r="BQ106" s="70"/>
      <c r="BR106" s="70"/>
      <c r="BS106" s="54"/>
      <c r="BT106" s="54"/>
      <c r="BU106" s="54"/>
      <c r="BV106" s="54"/>
      <c r="BW106" s="54"/>
      <c r="BX106" s="70"/>
      <c r="BY106" s="71"/>
      <c r="BZ106" s="71"/>
      <c r="CA106" s="71"/>
      <c r="CB106" s="71"/>
      <c r="CC106" s="71"/>
      <c r="CD106" s="71"/>
      <c r="CE106" s="71"/>
      <c r="CF106" s="72"/>
      <c r="CG106" s="72"/>
      <c r="CH106" s="75"/>
      <c r="CI106" s="56"/>
      <c r="CJ106" s="56"/>
      <c r="CK106" s="43"/>
      <c r="CL106" s="44"/>
      <c r="CM106" s="43"/>
      <c r="CN106" s="44"/>
      <c r="CO106" s="44"/>
      <c r="CP106" s="44"/>
      <c r="CQ106" s="76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4"/>
      <c r="DH106" s="74"/>
      <c r="DI106" s="53"/>
      <c r="DK106" s="57"/>
    </row>
    <row r="107" spans="1:115" s="1" customFormat="1" ht="15" hidden="1" outlineLevel="1">
      <c r="A107" s="7"/>
      <c r="B107" s="35"/>
      <c r="C107" s="7"/>
      <c r="D107" s="66"/>
      <c r="E107" s="6"/>
      <c r="F107" s="67"/>
      <c r="G107" s="52"/>
      <c r="H107" s="6"/>
      <c r="I107" s="6"/>
      <c r="J107" s="54"/>
      <c r="K107" s="54"/>
      <c r="L107" s="54"/>
      <c r="M107" s="54"/>
      <c r="N107" s="54"/>
      <c r="O107" s="54"/>
      <c r="P107" s="54"/>
      <c r="Q107" s="54"/>
      <c r="R107" s="68"/>
      <c r="S107" s="69"/>
      <c r="T107" s="58"/>
      <c r="U107" s="92"/>
      <c r="V107" s="92"/>
      <c r="W107" s="54"/>
      <c r="X107" s="91"/>
      <c r="Y107" s="91"/>
      <c r="Z107" s="55"/>
      <c r="AA107" s="55"/>
      <c r="AB107" s="55"/>
      <c r="AC107" s="55"/>
      <c r="AD107" s="69"/>
      <c r="AE107" s="55"/>
      <c r="AF107" s="68"/>
      <c r="AG107" s="55"/>
      <c r="AH107" s="55"/>
      <c r="AI107" s="86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70"/>
      <c r="BN107" s="70"/>
      <c r="BO107" s="70"/>
      <c r="BP107" s="70"/>
      <c r="BQ107" s="70"/>
      <c r="BR107" s="70"/>
      <c r="BS107" s="54"/>
      <c r="BT107" s="54"/>
      <c r="BU107" s="54"/>
      <c r="BV107" s="54"/>
      <c r="BW107" s="54"/>
      <c r="BX107" s="70"/>
      <c r="BY107" s="71"/>
      <c r="BZ107" s="71"/>
      <c r="CA107" s="71"/>
      <c r="CB107" s="71"/>
      <c r="CC107" s="71"/>
      <c r="CD107" s="71"/>
      <c r="CE107" s="71"/>
      <c r="CF107" s="72"/>
      <c r="CG107" s="72"/>
      <c r="CH107" s="75"/>
      <c r="CI107" s="56"/>
      <c r="CJ107" s="56"/>
      <c r="CK107" s="43"/>
      <c r="CL107" s="44"/>
      <c r="CM107" s="43"/>
      <c r="CN107" s="44"/>
      <c r="CO107" s="44"/>
      <c r="CP107" s="44"/>
      <c r="CQ107" s="76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4"/>
      <c r="DH107" s="74"/>
      <c r="DI107" s="53"/>
      <c r="DK107" s="57"/>
    </row>
    <row r="108" spans="1:115" s="1" customFormat="1" ht="15" hidden="1" outlineLevel="1">
      <c r="A108" s="7"/>
      <c r="B108" s="35"/>
      <c r="C108" s="7"/>
      <c r="D108" s="66"/>
      <c r="E108" s="6"/>
      <c r="F108" s="67"/>
      <c r="G108" s="52"/>
      <c r="H108" s="6"/>
      <c r="I108" s="6"/>
      <c r="J108" s="54"/>
      <c r="K108" s="54"/>
      <c r="L108" s="54"/>
      <c r="M108" s="54"/>
      <c r="N108" s="54"/>
      <c r="O108" s="54"/>
      <c r="P108" s="54"/>
      <c r="Q108" s="54"/>
      <c r="R108" s="68"/>
      <c r="S108" s="69"/>
      <c r="T108" s="58"/>
      <c r="U108" s="92"/>
      <c r="V108" s="92"/>
      <c r="W108" s="54"/>
      <c r="X108" s="91"/>
      <c r="Y108" s="91"/>
      <c r="Z108" s="55"/>
      <c r="AA108" s="55"/>
      <c r="AB108" s="55"/>
      <c r="AC108" s="55"/>
      <c r="AD108" s="69"/>
      <c r="AE108" s="55"/>
      <c r="AF108" s="68"/>
      <c r="AG108" s="55"/>
      <c r="AH108" s="55"/>
      <c r="AI108" s="86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70"/>
      <c r="BN108" s="70"/>
      <c r="BO108" s="70"/>
      <c r="BP108" s="70"/>
      <c r="BQ108" s="70"/>
      <c r="BR108" s="70"/>
      <c r="BS108" s="54"/>
      <c r="BT108" s="54"/>
      <c r="BU108" s="54"/>
      <c r="BV108" s="54"/>
      <c r="BW108" s="54"/>
      <c r="BX108" s="70"/>
      <c r="BY108" s="71"/>
      <c r="BZ108" s="71"/>
      <c r="CA108" s="71"/>
      <c r="CB108" s="71"/>
      <c r="CC108" s="71"/>
      <c r="CD108" s="71"/>
      <c r="CE108" s="71"/>
      <c r="CF108" s="72"/>
      <c r="CG108" s="72"/>
      <c r="CH108" s="75"/>
      <c r="CI108" s="56"/>
      <c r="CJ108" s="56"/>
      <c r="CK108" s="43"/>
      <c r="CL108" s="44"/>
      <c r="CM108" s="43"/>
      <c r="CN108" s="44"/>
      <c r="CO108" s="44"/>
      <c r="CP108" s="44"/>
      <c r="CQ108" s="76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4"/>
      <c r="DH108" s="74"/>
      <c r="DI108" s="53"/>
      <c r="DK108" s="57"/>
    </row>
    <row r="109" spans="1:115" s="1" customFormat="1" ht="15" hidden="1" outlineLevel="1">
      <c r="A109" s="7"/>
      <c r="B109" s="35"/>
      <c r="C109" s="7"/>
      <c r="D109" s="66"/>
      <c r="E109" s="6"/>
      <c r="F109" s="67"/>
      <c r="G109" s="52"/>
      <c r="H109" s="6"/>
      <c r="I109" s="6"/>
      <c r="J109" s="54"/>
      <c r="K109" s="54"/>
      <c r="L109" s="54"/>
      <c r="M109" s="54"/>
      <c r="N109" s="54"/>
      <c r="O109" s="54"/>
      <c r="P109" s="54"/>
      <c r="Q109" s="54"/>
      <c r="R109" s="68"/>
      <c r="S109" s="69"/>
      <c r="T109" s="58"/>
      <c r="U109" s="92"/>
      <c r="V109" s="92"/>
      <c r="W109" s="54"/>
      <c r="X109" s="91"/>
      <c r="Y109" s="91"/>
      <c r="Z109" s="55"/>
      <c r="AA109" s="55"/>
      <c r="AB109" s="55"/>
      <c r="AC109" s="55"/>
      <c r="AD109" s="69"/>
      <c r="AE109" s="55"/>
      <c r="AF109" s="68"/>
      <c r="AG109" s="55"/>
      <c r="AH109" s="55"/>
      <c r="AI109" s="86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70"/>
      <c r="BN109" s="70"/>
      <c r="BO109" s="70"/>
      <c r="BP109" s="70"/>
      <c r="BQ109" s="70"/>
      <c r="BR109" s="70"/>
      <c r="BS109" s="54"/>
      <c r="BT109" s="54"/>
      <c r="BU109" s="54"/>
      <c r="BV109" s="54"/>
      <c r="BW109" s="54"/>
      <c r="BX109" s="70"/>
      <c r="BY109" s="71"/>
      <c r="BZ109" s="71"/>
      <c r="CA109" s="71"/>
      <c r="CB109" s="71"/>
      <c r="CC109" s="71"/>
      <c r="CD109" s="71"/>
      <c r="CE109" s="71"/>
      <c r="CF109" s="72"/>
      <c r="CG109" s="72"/>
      <c r="CH109" s="75"/>
      <c r="CI109" s="56"/>
      <c r="CJ109" s="56"/>
      <c r="CK109" s="43"/>
      <c r="CL109" s="44"/>
      <c r="CM109" s="43"/>
      <c r="CN109" s="44"/>
      <c r="CO109" s="44"/>
      <c r="CP109" s="44"/>
      <c r="CQ109" s="76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4"/>
      <c r="DH109" s="74"/>
      <c r="DI109" s="53"/>
      <c r="DK109" s="57"/>
    </row>
    <row r="110" spans="1:115" s="1" customFormat="1" ht="15" hidden="1" outlineLevel="1">
      <c r="A110" s="7"/>
      <c r="B110" s="35"/>
      <c r="C110" s="7"/>
      <c r="D110" s="66"/>
      <c r="E110" s="6"/>
      <c r="F110" s="67"/>
      <c r="G110" s="52"/>
      <c r="H110" s="6"/>
      <c r="I110" s="6"/>
      <c r="J110" s="54"/>
      <c r="K110" s="54"/>
      <c r="L110" s="54"/>
      <c r="M110" s="54"/>
      <c r="N110" s="54"/>
      <c r="O110" s="54"/>
      <c r="P110" s="54"/>
      <c r="Q110" s="54"/>
      <c r="R110" s="68"/>
      <c r="S110" s="69"/>
      <c r="T110" s="58"/>
      <c r="U110" s="92"/>
      <c r="V110" s="92"/>
      <c r="W110" s="54"/>
      <c r="X110" s="91"/>
      <c r="Y110" s="91"/>
      <c r="Z110" s="55"/>
      <c r="AA110" s="55"/>
      <c r="AB110" s="55"/>
      <c r="AC110" s="55"/>
      <c r="AD110" s="69"/>
      <c r="AE110" s="55"/>
      <c r="AF110" s="68"/>
      <c r="AG110" s="55"/>
      <c r="AH110" s="55"/>
      <c r="AI110" s="86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70"/>
      <c r="BN110" s="70"/>
      <c r="BO110" s="70"/>
      <c r="BP110" s="70"/>
      <c r="BQ110" s="70"/>
      <c r="BR110" s="70"/>
      <c r="BS110" s="54"/>
      <c r="BT110" s="54"/>
      <c r="BU110" s="54"/>
      <c r="BV110" s="54"/>
      <c r="BW110" s="54"/>
      <c r="BX110" s="70"/>
      <c r="BY110" s="71"/>
      <c r="BZ110" s="71"/>
      <c r="CA110" s="71"/>
      <c r="CB110" s="71"/>
      <c r="CC110" s="71"/>
      <c r="CD110" s="71"/>
      <c r="CE110" s="71"/>
      <c r="CF110" s="72"/>
      <c r="CG110" s="72"/>
      <c r="CH110" s="75"/>
      <c r="CI110" s="56"/>
      <c r="CJ110" s="56"/>
      <c r="CK110" s="43"/>
      <c r="CL110" s="44"/>
      <c r="CM110" s="43"/>
      <c r="CN110" s="44"/>
      <c r="CO110" s="44"/>
      <c r="CP110" s="44"/>
      <c r="CQ110" s="76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4"/>
      <c r="DH110" s="74"/>
      <c r="DI110" s="53"/>
      <c r="DK110" s="57"/>
    </row>
    <row r="111" spans="1:115" s="1" customFormat="1" ht="15" hidden="1" outlineLevel="1">
      <c r="A111" s="7"/>
      <c r="B111" s="35"/>
      <c r="C111" s="7"/>
      <c r="D111" s="66"/>
      <c r="E111" s="6"/>
      <c r="F111" s="67"/>
      <c r="G111" s="52"/>
      <c r="H111" s="6"/>
      <c r="I111" s="6"/>
      <c r="J111" s="54"/>
      <c r="K111" s="54"/>
      <c r="L111" s="54"/>
      <c r="M111" s="54"/>
      <c r="N111" s="54"/>
      <c r="O111" s="54"/>
      <c r="P111" s="54"/>
      <c r="Q111" s="54"/>
      <c r="R111" s="68"/>
      <c r="S111" s="69"/>
      <c r="T111" s="58"/>
      <c r="U111" s="92"/>
      <c r="V111" s="92"/>
      <c r="W111" s="54"/>
      <c r="X111" s="91"/>
      <c r="Y111" s="91"/>
      <c r="Z111" s="55"/>
      <c r="AA111" s="55"/>
      <c r="AB111" s="55"/>
      <c r="AC111" s="55"/>
      <c r="AD111" s="69"/>
      <c r="AE111" s="55"/>
      <c r="AF111" s="68"/>
      <c r="AG111" s="55"/>
      <c r="AH111" s="55"/>
      <c r="AI111" s="86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70"/>
      <c r="BN111" s="70"/>
      <c r="BO111" s="70"/>
      <c r="BP111" s="70"/>
      <c r="BQ111" s="70"/>
      <c r="BR111" s="70"/>
      <c r="BS111" s="54"/>
      <c r="BT111" s="54"/>
      <c r="BU111" s="54"/>
      <c r="BV111" s="54"/>
      <c r="BW111" s="54"/>
      <c r="BX111" s="70"/>
      <c r="BY111" s="71"/>
      <c r="BZ111" s="71"/>
      <c r="CA111" s="71"/>
      <c r="CB111" s="71"/>
      <c r="CC111" s="71"/>
      <c r="CD111" s="71"/>
      <c r="CE111" s="71"/>
      <c r="CF111" s="72"/>
      <c r="CG111" s="72"/>
      <c r="CH111" s="75"/>
      <c r="CI111" s="56"/>
      <c r="CJ111" s="56"/>
      <c r="CK111" s="43"/>
      <c r="CL111" s="44"/>
      <c r="CM111" s="43"/>
      <c r="CN111" s="44"/>
      <c r="CO111" s="44"/>
      <c r="CP111" s="44"/>
      <c r="CQ111" s="76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4"/>
      <c r="DH111" s="74"/>
      <c r="DI111" s="53"/>
      <c r="DK111" s="57"/>
    </row>
    <row r="112" spans="1:115" s="1" customFormat="1" ht="15" hidden="1" outlineLevel="1">
      <c r="A112" s="7"/>
      <c r="B112" s="35"/>
      <c r="C112" s="7"/>
      <c r="D112" s="66"/>
      <c r="E112" s="6"/>
      <c r="F112" s="67"/>
      <c r="G112" s="52"/>
      <c r="H112" s="6"/>
      <c r="I112" s="6"/>
      <c r="J112" s="54"/>
      <c r="K112" s="54"/>
      <c r="L112" s="54"/>
      <c r="M112" s="54"/>
      <c r="N112" s="54"/>
      <c r="O112" s="54"/>
      <c r="P112" s="54"/>
      <c r="Q112" s="54"/>
      <c r="R112" s="68"/>
      <c r="S112" s="69"/>
      <c r="T112" s="58"/>
      <c r="U112" s="92"/>
      <c r="V112" s="92"/>
      <c r="W112" s="54"/>
      <c r="X112" s="91"/>
      <c r="Y112" s="91"/>
      <c r="Z112" s="55"/>
      <c r="AA112" s="55"/>
      <c r="AB112" s="55"/>
      <c r="AC112" s="55"/>
      <c r="AD112" s="69"/>
      <c r="AE112" s="55"/>
      <c r="AF112" s="68"/>
      <c r="AG112" s="55"/>
      <c r="AH112" s="55"/>
      <c r="AI112" s="86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70"/>
      <c r="BN112" s="70"/>
      <c r="BO112" s="70"/>
      <c r="BP112" s="70"/>
      <c r="BQ112" s="70"/>
      <c r="BR112" s="70"/>
      <c r="BS112" s="54"/>
      <c r="BT112" s="54"/>
      <c r="BU112" s="54"/>
      <c r="BV112" s="54"/>
      <c r="BW112" s="54"/>
      <c r="BX112" s="70"/>
      <c r="BY112" s="71"/>
      <c r="BZ112" s="71"/>
      <c r="CA112" s="71"/>
      <c r="CB112" s="71"/>
      <c r="CC112" s="71"/>
      <c r="CD112" s="71"/>
      <c r="CE112" s="71"/>
      <c r="CF112" s="72"/>
      <c r="CG112" s="72"/>
      <c r="CH112" s="75"/>
      <c r="CI112" s="56"/>
      <c r="CJ112" s="56"/>
      <c r="CK112" s="43"/>
      <c r="CL112" s="44"/>
      <c r="CM112" s="43"/>
      <c r="CN112" s="44"/>
      <c r="CO112" s="44"/>
      <c r="CP112" s="44"/>
      <c r="CQ112" s="76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4"/>
      <c r="DH112" s="74"/>
      <c r="DI112" s="53"/>
      <c r="DK112" s="57"/>
    </row>
    <row r="113" spans="1:115" s="1" customFormat="1" ht="15" hidden="1" outlineLevel="1">
      <c r="A113" s="7"/>
      <c r="B113" s="35"/>
      <c r="C113" s="7"/>
      <c r="D113" s="66"/>
      <c r="E113" s="6"/>
      <c r="F113" s="67"/>
      <c r="G113" s="52"/>
      <c r="H113" s="6"/>
      <c r="I113" s="6"/>
      <c r="J113" s="54"/>
      <c r="K113" s="54"/>
      <c r="L113" s="54"/>
      <c r="M113" s="54"/>
      <c r="N113" s="54"/>
      <c r="O113" s="54"/>
      <c r="P113" s="54"/>
      <c r="Q113" s="54"/>
      <c r="R113" s="68"/>
      <c r="S113" s="69"/>
      <c r="T113" s="58"/>
      <c r="U113" s="92"/>
      <c r="V113" s="92"/>
      <c r="W113" s="54"/>
      <c r="X113" s="91"/>
      <c r="Y113" s="91"/>
      <c r="Z113" s="55"/>
      <c r="AA113" s="55"/>
      <c r="AB113" s="55"/>
      <c r="AC113" s="55"/>
      <c r="AD113" s="69"/>
      <c r="AE113" s="55"/>
      <c r="AF113" s="68"/>
      <c r="AG113" s="55"/>
      <c r="AH113" s="55"/>
      <c r="AI113" s="86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70"/>
      <c r="BN113" s="70"/>
      <c r="BO113" s="70"/>
      <c r="BP113" s="70"/>
      <c r="BQ113" s="70"/>
      <c r="BR113" s="70"/>
      <c r="BS113" s="54"/>
      <c r="BT113" s="54"/>
      <c r="BU113" s="54"/>
      <c r="BV113" s="54"/>
      <c r="BW113" s="54"/>
      <c r="BX113" s="70"/>
      <c r="BY113" s="71"/>
      <c r="BZ113" s="71"/>
      <c r="CA113" s="71"/>
      <c r="CB113" s="71"/>
      <c r="CC113" s="71"/>
      <c r="CD113" s="71"/>
      <c r="CE113" s="71"/>
      <c r="CF113" s="72"/>
      <c r="CG113" s="72"/>
      <c r="CH113" s="75"/>
      <c r="CI113" s="56"/>
      <c r="CJ113" s="56"/>
      <c r="CK113" s="43"/>
      <c r="CL113" s="44"/>
      <c r="CM113" s="43"/>
      <c r="CN113" s="44"/>
      <c r="CO113" s="44"/>
      <c r="CP113" s="44"/>
      <c r="CQ113" s="76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4"/>
      <c r="DH113" s="74"/>
      <c r="DI113" s="53"/>
      <c r="DK113" s="57"/>
    </row>
    <row r="114" spans="1:115" s="1" customFormat="1" ht="15" hidden="1" outlineLevel="1">
      <c r="A114" s="7"/>
      <c r="B114" s="35"/>
      <c r="C114" s="7"/>
      <c r="D114" s="66"/>
      <c r="E114" s="6"/>
      <c r="F114" s="67"/>
      <c r="G114" s="52"/>
      <c r="H114" s="6"/>
      <c r="I114" s="6"/>
      <c r="J114" s="54"/>
      <c r="K114" s="54"/>
      <c r="L114" s="54"/>
      <c r="M114" s="54"/>
      <c r="N114" s="54"/>
      <c r="O114" s="54"/>
      <c r="P114" s="54"/>
      <c r="Q114" s="54"/>
      <c r="R114" s="68"/>
      <c r="S114" s="69"/>
      <c r="T114" s="58"/>
      <c r="U114" s="92"/>
      <c r="V114" s="92"/>
      <c r="W114" s="54"/>
      <c r="X114" s="91"/>
      <c r="Y114" s="91"/>
      <c r="Z114" s="55"/>
      <c r="AA114" s="55"/>
      <c r="AB114" s="55"/>
      <c r="AC114" s="55"/>
      <c r="AD114" s="69"/>
      <c r="AE114" s="55"/>
      <c r="AF114" s="68"/>
      <c r="AG114" s="55"/>
      <c r="AH114" s="55"/>
      <c r="AI114" s="86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70"/>
      <c r="BN114" s="70"/>
      <c r="BO114" s="70"/>
      <c r="BP114" s="70"/>
      <c r="BQ114" s="70"/>
      <c r="BR114" s="70"/>
      <c r="BS114" s="54"/>
      <c r="BT114" s="54"/>
      <c r="BU114" s="54"/>
      <c r="BV114" s="54"/>
      <c r="BW114" s="54"/>
      <c r="BX114" s="70"/>
      <c r="BY114" s="71"/>
      <c r="BZ114" s="71"/>
      <c r="CA114" s="71"/>
      <c r="CB114" s="71"/>
      <c r="CC114" s="71"/>
      <c r="CD114" s="71"/>
      <c r="CE114" s="71"/>
      <c r="CF114" s="72"/>
      <c r="CG114" s="72"/>
      <c r="CH114" s="75"/>
      <c r="CI114" s="56"/>
      <c r="CJ114" s="56"/>
      <c r="CK114" s="43"/>
      <c r="CL114" s="44"/>
      <c r="CM114" s="43"/>
      <c r="CN114" s="44"/>
      <c r="CO114" s="44"/>
      <c r="CP114" s="44"/>
      <c r="CQ114" s="76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4"/>
      <c r="DH114" s="74"/>
      <c r="DI114" s="53"/>
      <c r="DK114" s="57"/>
    </row>
    <row r="115" spans="1:115" s="1" customFormat="1" ht="15" hidden="1" outlineLevel="1">
      <c r="A115" s="7"/>
      <c r="B115" s="35"/>
      <c r="C115" s="7"/>
      <c r="D115" s="66"/>
      <c r="E115" s="6"/>
      <c r="F115" s="67"/>
      <c r="G115" s="52"/>
      <c r="H115" s="6"/>
      <c r="I115" s="6"/>
      <c r="J115" s="54"/>
      <c r="K115" s="54"/>
      <c r="L115" s="54"/>
      <c r="M115" s="54"/>
      <c r="N115" s="54"/>
      <c r="O115" s="54"/>
      <c r="P115" s="54"/>
      <c r="Q115" s="54"/>
      <c r="R115" s="68"/>
      <c r="S115" s="69"/>
      <c r="T115" s="58"/>
      <c r="U115" s="92"/>
      <c r="V115" s="92"/>
      <c r="W115" s="54"/>
      <c r="X115" s="91"/>
      <c r="Y115" s="91"/>
      <c r="Z115" s="55"/>
      <c r="AA115" s="55"/>
      <c r="AB115" s="55"/>
      <c r="AC115" s="55"/>
      <c r="AD115" s="69"/>
      <c r="AE115" s="55"/>
      <c r="AF115" s="68"/>
      <c r="AG115" s="55"/>
      <c r="AH115" s="55"/>
      <c r="AI115" s="86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70"/>
      <c r="BN115" s="70"/>
      <c r="BO115" s="70"/>
      <c r="BP115" s="70"/>
      <c r="BQ115" s="70"/>
      <c r="BR115" s="70"/>
      <c r="BS115" s="54"/>
      <c r="BT115" s="54"/>
      <c r="BU115" s="54"/>
      <c r="BV115" s="54"/>
      <c r="BW115" s="54"/>
      <c r="BX115" s="70"/>
      <c r="BY115" s="71"/>
      <c r="BZ115" s="71"/>
      <c r="CA115" s="71"/>
      <c r="CB115" s="71"/>
      <c r="CC115" s="71"/>
      <c r="CD115" s="71"/>
      <c r="CE115" s="71"/>
      <c r="CF115" s="72"/>
      <c r="CG115" s="72"/>
      <c r="CH115" s="75"/>
      <c r="CI115" s="56"/>
      <c r="CJ115" s="56"/>
      <c r="CK115" s="43"/>
      <c r="CL115" s="44"/>
      <c r="CM115" s="43"/>
      <c r="CN115" s="44"/>
      <c r="CO115" s="44"/>
      <c r="CP115" s="44"/>
      <c r="CQ115" s="76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4"/>
      <c r="DH115" s="74"/>
      <c r="DI115" s="53"/>
      <c r="DK115" s="57"/>
    </row>
    <row r="116" spans="1:115" s="1" customFormat="1" ht="15" hidden="1" outlineLevel="1">
      <c r="A116" s="7"/>
      <c r="B116" s="35"/>
      <c r="C116" s="7"/>
      <c r="D116" s="66"/>
      <c r="E116" s="6"/>
      <c r="F116" s="67"/>
      <c r="G116" s="52"/>
      <c r="H116" s="6"/>
      <c r="I116" s="6"/>
      <c r="J116" s="54"/>
      <c r="K116" s="54"/>
      <c r="L116" s="54"/>
      <c r="M116" s="54"/>
      <c r="N116" s="54"/>
      <c r="O116" s="54"/>
      <c r="P116" s="54"/>
      <c r="Q116" s="54"/>
      <c r="R116" s="68"/>
      <c r="S116" s="69"/>
      <c r="T116" s="58"/>
      <c r="U116" s="92"/>
      <c r="V116" s="92"/>
      <c r="W116" s="54"/>
      <c r="X116" s="91"/>
      <c r="Y116" s="91"/>
      <c r="Z116" s="55"/>
      <c r="AA116" s="55"/>
      <c r="AB116" s="55"/>
      <c r="AC116" s="55"/>
      <c r="AD116" s="69"/>
      <c r="AE116" s="55"/>
      <c r="AF116" s="68"/>
      <c r="AG116" s="55"/>
      <c r="AH116" s="55"/>
      <c r="AI116" s="86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70"/>
      <c r="BN116" s="70"/>
      <c r="BO116" s="70"/>
      <c r="BP116" s="70"/>
      <c r="BQ116" s="70"/>
      <c r="BR116" s="70"/>
      <c r="BS116" s="54"/>
      <c r="BT116" s="54"/>
      <c r="BU116" s="54"/>
      <c r="BV116" s="54"/>
      <c r="BW116" s="54"/>
      <c r="BX116" s="70"/>
      <c r="BY116" s="71"/>
      <c r="BZ116" s="71"/>
      <c r="CA116" s="71"/>
      <c r="CB116" s="71"/>
      <c r="CC116" s="71"/>
      <c r="CD116" s="71"/>
      <c r="CE116" s="71"/>
      <c r="CF116" s="72"/>
      <c r="CG116" s="72"/>
      <c r="CH116" s="75"/>
      <c r="CI116" s="56"/>
      <c r="CJ116" s="56"/>
      <c r="CK116" s="43"/>
      <c r="CL116" s="44"/>
      <c r="CM116" s="43"/>
      <c r="CN116" s="44"/>
      <c r="CO116" s="44"/>
      <c r="CP116" s="44"/>
      <c r="CQ116" s="76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4"/>
      <c r="DH116" s="74"/>
      <c r="DI116" s="53"/>
      <c r="DK116" s="57"/>
    </row>
    <row r="117" spans="1:115" s="1" customFormat="1" ht="15" hidden="1" outlineLevel="1">
      <c r="A117" s="7"/>
      <c r="B117" s="35"/>
      <c r="C117" s="7"/>
      <c r="D117" s="66"/>
      <c r="E117" s="6"/>
      <c r="F117" s="67"/>
      <c r="G117" s="52"/>
      <c r="H117" s="6"/>
      <c r="I117" s="6"/>
      <c r="J117" s="54"/>
      <c r="K117" s="54"/>
      <c r="L117" s="54"/>
      <c r="M117" s="54"/>
      <c r="N117" s="54"/>
      <c r="O117" s="54"/>
      <c r="P117" s="54"/>
      <c r="Q117" s="54"/>
      <c r="R117" s="68"/>
      <c r="S117" s="69"/>
      <c r="T117" s="58"/>
      <c r="U117" s="92"/>
      <c r="V117" s="92"/>
      <c r="W117" s="54"/>
      <c r="X117" s="91"/>
      <c r="Y117" s="91"/>
      <c r="Z117" s="55"/>
      <c r="AA117" s="55"/>
      <c r="AB117" s="55"/>
      <c r="AC117" s="55"/>
      <c r="AD117" s="69"/>
      <c r="AE117" s="55"/>
      <c r="AF117" s="68"/>
      <c r="AG117" s="55"/>
      <c r="AH117" s="55"/>
      <c r="AI117" s="86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70"/>
      <c r="BN117" s="70"/>
      <c r="BO117" s="70"/>
      <c r="BP117" s="70"/>
      <c r="BQ117" s="70"/>
      <c r="BR117" s="70"/>
      <c r="BS117" s="54"/>
      <c r="BT117" s="54"/>
      <c r="BU117" s="54"/>
      <c r="BV117" s="54"/>
      <c r="BW117" s="54"/>
      <c r="BX117" s="70"/>
      <c r="BY117" s="71"/>
      <c r="BZ117" s="71"/>
      <c r="CA117" s="71"/>
      <c r="CB117" s="71"/>
      <c r="CC117" s="71"/>
      <c r="CD117" s="71"/>
      <c r="CE117" s="71"/>
      <c r="CF117" s="72"/>
      <c r="CG117" s="72"/>
      <c r="CH117" s="75"/>
      <c r="CI117" s="56"/>
      <c r="CJ117" s="56"/>
      <c r="CK117" s="43"/>
      <c r="CL117" s="44"/>
      <c r="CM117" s="43"/>
      <c r="CN117" s="44"/>
      <c r="CO117" s="44"/>
      <c r="CP117" s="44"/>
      <c r="CQ117" s="76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4"/>
      <c r="DH117" s="74"/>
      <c r="DI117" s="53"/>
      <c r="DK117" s="57"/>
    </row>
    <row r="118" spans="1:115" s="1" customFormat="1" ht="15" hidden="1" outlineLevel="1">
      <c r="A118" s="7"/>
      <c r="B118" s="35"/>
      <c r="C118" s="7"/>
      <c r="D118" s="66"/>
      <c r="E118" s="6"/>
      <c r="F118" s="67"/>
      <c r="G118" s="52"/>
      <c r="H118" s="6"/>
      <c r="I118" s="6"/>
      <c r="J118" s="54"/>
      <c r="K118" s="54"/>
      <c r="L118" s="54"/>
      <c r="M118" s="54"/>
      <c r="N118" s="54"/>
      <c r="O118" s="54"/>
      <c r="P118" s="54"/>
      <c r="Q118" s="54"/>
      <c r="R118" s="68"/>
      <c r="S118" s="69"/>
      <c r="T118" s="58"/>
      <c r="U118" s="92"/>
      <c r="V118" s="92"/>
      <c r="W118" s="54"/>
      <c r="X118" s="91"/>
      <c r="Y118" s="91"/>
      <c r="Z118" s="55"/>
      <c r="AA118" s="55"/>
      <c r="AB118" s="55"/>
      <c r="AC118" s="55"/>
      <c r="AD118" s="69"/>
      <c r="AE118" s="55"/>
      <c r="AF118" s="68"/>
      <c r="AG118" s="55"/>
      <c r="AH118" s="55"/>
      <c r="AI118" s="86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70"/>
      <c r="BN118" s="70"/>
      <c r="BO118" s="70"/>
      <c r="BP118" s="70"/>
      <c r="BQ118" s="70"/>
      <c r="BR118" s="70"/>
      <c r="BS118" s="54"/>
      <c r="BT118" s="54"/>
      <c r="BU118" s="54"/>
      <c r="BV118" s="54"/>
      <c r="BW118" s="54"/>
      <c r="BX118" s="70"/>
      <c r="BY118" s="71"/>
      <c r="BZ118" s="71"/>
      <c r="CA118" s="71"/>
      <c r="CB118" s="71"/>
      <c r="CC118" s="71"/>
      <c r="CD118" s="71"/>
      <c r="CE118" s="71"/>
      <c r="CF118" s="72"/>
      <c r="CG118" s="72"/>
      <c r="CH118" s="75"/>
      <c r="CI118" s="56"/>
      <c r="CJ118" s="56"/>
      <c r="CK118" s="43"/>
      <c r="CL118" s="44"/>
      <c r="CM118" s="43"/>
      <c r="CN118" s="44"/>
      <c r="CO118" s="44"/>
      <c r="CP118" s="44"/>
      <c r="CQ118" s="76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4"/>
      <c r="DH118" s="74"/>
      <c r="DI118" s="53"/>
      <c r="DK118" s="57"/>
    </row>
    <row r="119" spans="1:115" s="1" customFormat="1" ht="15" hidden="1" outlineLevel="1">
      <c r="A119" s="7"/>
      <c r="B119" s="35"/>
      <c r="C119" s="7"/>
      <c r="D119" s="66"/>
      <c r="E119" s="6"/>
      <c r="F119" s="67"/>
      <c r="G119" s="52"/>
      <c r="H119" s="6"/>
      <c r="I119" s="6"/>
      <c r="J119" s="54"/>
      <c r="K119" s="54"/>
      <c r="L119" s="54"/>
      <c r="M119" s="54"/>
      <c r="N119" s="54"/>
      <c r="O119" s="54"/>
      <c r="P119" s="54"/>
      <c r="Q119" s="54"/>
      <c r="R119" s="68"/>
      <c r="S119" s="69"/>
      <c r="T119" s="58"/>
      <c r="U119" s="92"/>
      <c r="V119" s="92"/>
      <c r="W119" s="54"/>
      <c r="X119" s="91"/>
      <c r="Y119" s="91"/>
      <c r="Z119" s="55"/>
      <c r="AA119" s="55"/>
      <c r="AB119" s="55"/>
      <c r="AC119" s="55"/>
      <c r="AD119" s="69"/>
      <c r="AE119" s="55"/>
      <c r="AF119" s="68"/>
      <c r="AG119" s="55"/>
      <c r="AH119" s="55"/>
      <c r="AI119" s="86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70"/>
      <c r="BN119" s="70"/>
      <c r="BO119" s="70"/>
      <c r="BP119" s="70"/>
      <c r="BQ119" s="70"/>
      <c r="BR119" s="70"/>
      <c r="BS119" s="54"/>
      <c r="BT119" s="54"/>
      <c r="BU119" s="54"/>
      <c r="BV119" s="54"/>
      <c r="BW119" s="54"/>
      <c r="BX119" s="70"/>
      <c r="BY119" s="71"/>
      <c r="BZ119" s="71"/>
      <c r="CA119" s="71"/>
      <c r="CB119" s="71"/>
      <c r="CC119" s="71"/>
      <c r="CD119" s="71"/>
      <c r="CE119" s="71"/>
      <c r="CF119" s="72"/>
      <c r="CG119" s="72"/>
      <c r="CH119" s="75"/>
      <c r="CI119" s="56"/>
      <c r="CJ119" s="56"/>
      <c r="CK119" s="43"/>
      <c r="CL119" s="44"/>
      <c r="CM119" s="43"/>
      <c r="CN119" s="44"/>
      <c r="CO119" s="44"/>
      <c r="CP119" s="44"/>
      <c r="CQ119" s="76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4"/>
      <c r="DH119" s="74"/>
      <c r="DI119" s="53"/>
      <c r="DK119" s="57"/>
    </row>
    <row r="120" spans="1:115" s="1" customFormat="1" ht="15" hidden="1" outlineLevel="1">
      <c r="A120" s="7"/>
      <c r="B120" s="35"/>
      <c r="C120" s="7"/>
      <c r="D120" s="66"/>
      <c r="E120" s="6"/>
      <c r="F120" s="67"/>
      <c r="G120" s="52"/>
      <c r="H120" s="6"/>
      <c r="I120" s="6"/>
      <c r="J120" s="54"/>
      <c r="K120" s="54"/>
      <c r="L120" s="54"/>
      <c r="M120" s="54"/>
      <c r="N120" s="54"/>
      <c r="O120" s="54"/>
      <c r="P120" s="54"/>
      <c r="Q120" s="54"/>
      <c r="R120" s="68"/>
      <c r="S120" s="69"/>
      <c r="T120" s="58"/>
      <c r="U120" s="92"/>
      <c r="V120" s="92"/>
      <c r="W120" s="54"/>
      <c r="X120" s="91"/>
      <c r="Y120" s="91"/>
      <c r="Z120" s="55"/>
      <c r="AA120" s="55"/>
      <c r="AB120" s="55"/>
      <c r="AC120" s="55"/>
      <c r="AD120" s="69"/>
      <c r="AE120" s="55"/>
      <c r="AF120" s="68"/>
      <c r="AG120" s="55"/>
      <c r="AH120" s="55"/>
      <c r="AI120" s="86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70"/>
      <c r="BN120" s="70"/>
      <c r="BO120" s="70"/>
      <c r="BP120" s="70"/>
      <c r="BQ120" s="70"/>
      <c r="BR120" s="70"/>
      <c r="BS120" s="54"/>
      <c r="BT120" s="54"/>
      <c r="BU120" s="54"/>
      <c r="BV120" s="54"/>
      <c r="BW120" s="54"/>
      <c r="BX120" s="70"/>
      <c r="BY120" s="71"/>
      <c r="BZ120" s="71"/>
      <c r="CA120" s="71"/>
      <c r="CB120" s="71"/>
      <c r="CC120" s="71"/>
      <c r="CD120" s="71"/>
      <c r="CE120" s="71"/>
      <c r="CF120" s="72"/>
      <c r="CG120" s="72"/>
      <c r="CH120" s="75"/>
      <c r="CI120" s="56"/>
      <c r="CJ120" s="56"/>
      <c r="CK120" s="43"/>
      <c r="CL120" s="44"/>
      <c r="CM120" s="43"/>
      <c r="CN120" s="44"/>
      <c r="CO120" s="44"/>
      <c r="CP120" s="44"/>
      <c r="CQ120" s="76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4"/>
      <c r="DH120" s="74"/>
      <c r="DI120" s="53"/>
      <c r="DK120" s="57"/>
    </row>
    <row r="121" spans="1:115" s="1" customFormat="1" ht="15" hidden="1" outlineLevel="1">
      <c r="A121" s="7"/>
      <c r="B121" s="35"/>
      <c r="C121" s="7"/>
      <c r="D121" s="66"/>
      <c r="E121" s="6"/>
      <c r="F121" s="67"/>
      <c r="G121" s="52"/>
      <c r="H121" s="6"/>
      <c r="I121" s="6"/>
      <c r="J121" s="54"/>
      <c r="K121" s="54"/>
      <c r="L121" s="54"/>
      <c r="M121" s="54"/>
      <c r="N121" s="54"/>
      <c r="O121" s="54"/>
      <c r="P121" s="54"/>
      <c r="Q121" s="54"/>
      <c r="R121" s="68"/>
      <c r="S121" s="69"/>
      <c r="T121" s="58"/>
      <c r="U121" s="92"/>
      <c r="V121" s="92"/>
      <c r="W121" s="54"/>
      <c r="X121" s="91"/>
      <c r="Y121" s="91"/>
      <c r="Z121" s="55"/>
      <c r="AA121" s="55"/>
      <c r="AB121" s="55"/>
      <c r="AC121" s="55"/>
      <c r="AD121" s="69"/>
      <c r="AE121" s="55"/>
      <c r="AF121" s="68"/>
      <c r="AG121" s="55"/>
      <c r="AH121" s="55"/>
      <c r="AI121" s="86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70"/>
      <c r="BN121" s="70"/>
      <c r="BO121" s="70"/>
      <c r="BP121" s="70"/>
      <c r="BQ121" s="70"/>
      <c r="BR121" s="70"/>
      <c r="BS121" s="54"/>
      <c r="BT121" s="54"/>
      <c r="BU121" s="54"/>
      <c r="BV121" s="54"/>
      <c r="BW121" s="54"/>
      <c r="BX121" s="70"/>
      <c r="BY121" s="71"/>
      <c r="BZ121" s="71"/>
      <c r="CA121" s="71"/>
      <c r="CB121" s="71"/>
      <c r="CC121" s="71"/>
      <c r="CD121" s="71"/>
      <c r="CE121" s="71"/>
      <c r="CF121" s="72"/>
      <c r="CG121" s="72"/>
      <c r="CH121" s="75"/>
      <c r="CI121" s="56"/>
      <c r="CJ121" s="56"/>
      <c r="CK121" s="43"/>
      <c r="CL121" s="44"/>
      <c r="CM121" s="43"/>
      <c r="CN121" s="44"/>
      <c r="CO121" s="44"/>
      <c r="CP121" s="44"/>
      <c r="CQ121" s="76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4"/>
      <c r="DH121" s="74"/>
      <c r="DI121" s="53"/>
      <c r="DK121" s="57"/>
    </row>
    <row r="122" spans="1:115" s="1" customFormat="1" ht="15" hidden="1" outlineLevel="1">
      <c r="A122" s="7"/>
      <c r="B122" s="35"/>
      <c r="C122" s="7"/>
      <c r="D122" s="66"/>
      <c r="E122" s="6"/>
      <c r="F122" s="67"/>
      <c r="G122" s="52"/>
      <c r="H122" s="6"/>
      <c r="I122" s="6"/>
      <c r="J122" s="54"/>
      <c r="K122" s="54"/>
      <c r="L122" s="54"/>
      <c r="M122" s="54"/>
      <c r="N122" s="54"/>
      <c r="O122" s="54"/>
      <c r="P122" s="54"/>
      <c r="Q122" s="54"/>
      <c r="R122" s="68"/>
      <c r="S122" s="69"/>
      <c r="T122" s="58"/>
      <c r="U122" s="92"/>
      <c r="V122" s="92"/>
      <c r="W122" s="54"/>
      <c r="X122" s="91"/>
      <c r="Y122" s="91"/>
      <c r="Z122" s="55"/>
      <c r="AA122" s="55"/>
      <c r="AB122" s="55"/>
      <c r="AC122" s="55"/>
      <c r="AD122" s="69"/>
      <c r="AE122" s="55"/>
      <c r="AF122" s="68"/>
      <c r="AG122" s="55"/>
      <c r="AH122" s="55"/>
      <c r="AI122" s="86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70"/>
      <c r="BN122" s="70"/>
      <c r="BO122" s="70"/>
      <c r="BP122" s="70"/>
      <c r="BQ122" s="70"/>
      <c r="BR122" s="70"/>
      <c r="BS122" s="54"/>
      <c r="BT122" s="54"/>
      <c r="BU122" s="54"/>
      <c r="BV122" s="54"/>
      <c r="BW122" s="54"/>
      <c r="BX122" s="70"/>
      <c r="BY122" s="71"/>
      <c r="BZ122" s="71"/>
      <c r="CA122" s="71"/>
      <c r="CB122" s="71"/>
      <c r="CC122" s="71"/>
      <c r="CD122" s="71"/>
      <c r="CE122" s="71"/>
      <c r="CF122" s="72"/>
      <c r="CG122" s="72"/>
      <c r="CH122" s="75"/>
      <c r="CI122" s="56"/>
      <c r="CJ122" s="56"/>
      <c r="CK122" s="43"/>
      <c r="CL122" s="44"/>
      <c r="CM122" s="43"/>
      <c r="CN122" s="44"/>
      <c r="CO122" s="44"/>
      <c r="CP122" s="44"/>
      <c r="CQ122" s="76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4"/>
      <c r="DH122" s="74"/>
      <c r="DI122" s="53"/>
      <c r="DK122" s="57"/>
    </row>
    <row r="123" spans="1:115" s="1" customFormat="1" ht="15" hidden="1" outlineLevel="1">
      <c r="A123" s="7"/>
      <c r="B123" s="35"/>
      <c r="C123" s="7"/>
      <c r="D123" s="66"/>
      <c r="E123" s="6"/>
      <c r="F123" s="67"/>
      <c r="G123" s="52"/>
      <c r="H123" s="6"/>
      <c r="I123" s="6"/>
      <c r="J123" s="54"/>
      <c r="K123" s="54"/>
      <c r="L123" s="54"/>
      <c r="M123" s="54"/>
      <c r="N123" s="54"/>
      <c r="O123" s="54"/>
      <c r="P123" s="54"/>
      <c r="Q123" s="54"/>
      <c r="R123" s="68"/>
      <c r="S123" s="69"/>
      <c r="T123" s="58"/>
      <c r="U123" s="92"/>
      <c r="V123" s="92"/>
      <c r="W123" s="54"/>
      <c r="X123" s="91"/>
      <c r="Y123" s="91"/>
      <c r="Z123" s="55"/>
      <c r="AA123" s="55"/>
      <c r="AB123" s="55"/>
      <c r="AC123" s="55"/>
      <c r="AD123" s="69"/>
      <c r="AE123" s="55"/>
      <c r="AF123" s="68"/>
      <c r="AG123" s="55"/>
      <c r="AH123" s="55"/>
      <c r="AI123" s="86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70"/>
      <c r="BN123" s="70"/>
      <c r="BO123" s="70"/>
      <c r="BP123" s="70"/>
      <c r="BQ123" s="70"/>
      <c r="BR123" s="70"/>
      <c r="BS123" s="54"/>
      <c r="BT123" s="54"/>
      <c r="BU123" s="54"/>
      <c r="BV123" s="54"/>
      <c r="BW123" s="54"/>
      <c r="BX123" s="70"/>
      <c r="BY123" s="71"/>
      <c r="BZ123" s="71"/>
      <c r="CA123" s="71"/>
      <c r="CB123" s="71"/>
      <c r="CC123" s="71"/>
      <c r="CD123" s="71"/>
      <c r="CE123" s="71"/>
      <c r="CF123" s="72"/>
      <c r="CG123" s="72"/>
      <c r="CH123" s="75"/>
      <c r="CI123" s="56"/>
      <c r="CJ123" s="56"/>
      <c r="CK123" s="43"/>
      <c r="CL123" s="44"/>
      <c r="CM123" s="43"/>
      <c r="CN123" s="44"/>
      <c r="CO123" s="44"/>
      <c r="CP123" s="44"/>
      <c r="CQ123" s="76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4"/>
      <c r="DH123" s="74"/>
      <c r="DI123" s="53"/>
      <c r="DK123" s="57"/>
    </row>
    <row r="124" spans="1:115" s="1" customFormat="1" ht="15" hidden="1" outlineLevel="1">
      <c r="A124" s="7"/>
      <c r="B124" s="35"/>
      <c r="C124" s="7"/>
      <c r="D124" s="66"/>
      <c r="E124" s="6"/>
      <c r="F124" s="67"/>
      <c r="G124" s="52"/>
      <c r="H124" s="6"/>
      <c r="I124" s="6"/>
      <c r="J124" s="54"/>
      <c r="K124" s="54"/>
      <c r="L124" s="54"/>
      <c r="M124" s="54"/>
      <c r="N124" s="54"/>
      <c r="O124" s="54"/>
      <c r="P124" s="54"/>
      <c r="Q124" s="54"/>
      <c r="R124" s="68"/>
      <c r="S124" s="69"/>
      <c r="T124" s="58"/>
      <c r="U124" s="92"/>
      <c r="V124" s="92"/>
      <c r="W124" s="54"/>
      <c r="X124" s="91"/>
      <c r="Y124" s="91"/>
      <c r="Z124" s="55"/>
      <c r="AA124" s="55"/>
      <c r="AB124" s="55"/>
      <c r="AC124" s="55"/>
      <c r="AD124" s="69"/>
      <c r="AE124" s="55"/>
      <c r="AF124" s="68"/>
      <c r="AG124" s="55"/>
      <c r="AH124" s="55"/>
      <c r="AI124" s="86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70"/>
      <c r="BN124" s="70"/>
      <c r="BO124" s="70"/>
      <c r="BP124" s="70"/>
      <c r="BQ124" s="70"/>
      <c r="BR124" s="70"/>
      <c r="BS124" s="54"/>
      <c r="BT124" s="54"/>
      <c r="BU124" s="54"/>
      <c r="BV124" s="54"/>
      <c r="BW124" s="54"/>
      <c r="BX124" s="70"/>
      <c r="BY124" s="71"/>
      <c r="BZ124" s="71"/>
      <c r="CA124" s="71"/>
      <c r="CB124" s="71"/>
      <c r="CC124" s="71"/>
      <c r="CD124" s="71"/>
      <c r="CE124" s="71"/>
      <c r="CF124" s="72"/>
      <c r="CG124" s="72"/>
      <c r="CH124" s="75"/>
      <c r="CI124" s="56"/>
      <c r="CJ124" s="56"/>
      <c r="CK124" s="43"/>
      <c r="CL124" s="44"/>
      <c r="CM124" s="43"/>
      <c r="CN124" s="44"/>
      <c r="CO124" s="44"/>
      <c r="CP124" s="44"/>
      <c r="CQ124" s="76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4"/>
      <c r="DH124" s="74"/>
      <c r="DI124" s="53"/>
      <c r="DK124" s="57"/>
    </row>
    <row r="125" spans="1:115" s="1" customFormat="1" ht="15" hidden="1" outlineLevel="1">
      <c r="A125" s="7"/>
      <c r="B125" s="35"/>
      <c r="C125" s="7"/>
      <c r="D125" s="66"/>
      <c r="E125" s="6"/>
      <c r="F125" s="67"/>
      <c r="G125" s="52"/>
      <c r="H125" s="6"/>
      <c r="I125" s="6"/>
      <c r="J125" s="54"/>
      <c r="K125" s="54"/>
      <c r="L125" s="54"/>
      <c r="M125" s="54"/>
      <c r="N125" s="54"/>
      <c r="O125" s="54"/>
      <c r="P125" s="54"/>
      <c r="Q125" s="54"/>
      <c r="R125" s="68"/>
      <c r="S125" s="69"/>
      <c r="T125" s="58"/>
      <c r="U125" s="92"/>
      <c r="V125" s="92"/>
      <c r="W125" s="54"/>
      <c r="X125" s="91"/>
      <c r="Y125" s="91"/>
      <c r="Z125" s="55"/>
      <c r="AA125" s="55"/>
      <c r="AB125" s="55"/>
      <c r="AC125" s="55"/>
      <c r="AD125" s="69"/>
      <c r="AE125" s="55"/>
      <c r="AF125" s="68"/>
      <c r="AG125" s="55"/>
      <c r="AH125" s="55"/>
      <c r="AI125" s="86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70"/>
      <c r="BN125" s="70"/>
      <c r="BO125" s="70"/>
      <c r="BP125" s="70"/>
      <c r="BQ125" s="70"/>
      <c r="BR125" s="70"/>
      <c r="BS125" s="54"/>
      <c r="BT125" s="54"/>
      <c r="BU125" s="54"/>
      <c r="BV125" s="54"/>
      <c r="BW125" s="54"/>
      <c r="BX125" s="70"/>
      <c r="BY125" s="71"/>
      <c r="BZ125" s="71"/>
      <c r="CA125" s="71"/>
      <c r="CB125" s="71"/>
      <c r="CC125" s="71"/>
      <c r="CD125" s="71"/>
      <c r="CE125" s="71"/>
      <c r="CF125" s="72"/>
      <c r="CG125" s="72"/>
      <c r="CH125" s="75"/>
      <c r="CI125" s="56"/>
      <c r="CJ125" s="56"/>
      <c r="CK125" s="43"/>
      <c r="CL125" s="44"/>
      <c r="CM125" s="43"/>
      <c r="CN125" s="44"/>
      <c r="CO125" s="44"/>
      <c r="CP125" s="44"/>
      <c r="CQ125" s="76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4"/>
      <c r="DH125" s="74"/>
      <c r="DI125" s="53"/>
      <c r="DK125" s="57"/>
    </row>
    <row r="126" spans="1:115" s="1" customFormat="1" ht="15" hidden="1" outlineLevel="1">
      <c r="A126" s="7"/>
      <c r="B126" s="35"/>
      <c r="C126" s="7"/>
      <c r="D126" s="66"/>
      <c r="E126" s="6"/>
      <c r="F126" s="67"/>
      <c r="G126" s="52"/>
      <c r="H126" s="6"/>
      <c r="I126" s="6"/>
      <c r="J126" s="54"/>
      <c r="K126" s="54"/>
      <c r="L126" s="54"/>
      <c r="M126" s="54"/>
      <c r="N126" s="54"/>
      <c r="O126" s="54"/>
      <c r="P126" s="54"/>
      <c r="Q126" s="54"/>
      <c r="R126" s="68"/>
      <c r="S126" s="69"/>
      <c r="T126" s="58"/>
      <c r="U126" s="92"/>
      <c r="V126" s="92"/>
      <c r="W126" s="54"/>
      <c r="X126" s="91"/>
      <c r="Y126" s="91"/>
      <c r="Z126" s="55"/>
      <c r="AA126" s="55"/>
      <c r="AB126" s="55"/>
      <c r="AC126" s="55"/>
      <c r="AD126" s="69"/>
      <c r="AE126" s="55"/>
      <c r="AF126" s="68"/>
      <c r="AG126" s="55"/>
      <c r="AH126" s="55"/>
      <c r="AI126" s="86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70"/>
      <c r="BN126" s="70"/>
      <c r="BO126" s="70"/>
      <c r="BP126" s="70"/>
      <c r="BQ126" s="70"/>
      <c r="BR126" s="70"/>
      <c r="BS126" s="54"/>
      <c r="BT126" s="54"/>
      <c r="BU126" s="54"/>
      <c r="BV126" s="54"/>
      <c r="BW126" s="54"/>
      <c r="BX126" s="70"/>
      <c r="BY126" s="71"/>
      <c r="BZ126" s="71"/>
      <c r="CA126" s="71"/>
      <c r="CB126" s="71"/>
      <c r="CC126" s="71"/>
      <c r="CD126" s="71"/>
      <c r="CE126" s="71"/>
      <c r="CF126" s="72"/>
      <c r="CG126" s="72"/>
      <c r="CH126" s="75"/>
      <c r="CI126" s="56"/>
      <c r="CJ126" s="56"/>
      <c r="CK126" s="43"/>
      <c r="CL126" s="44"/>
      <c r="CM126" s="43"/>
      <c r="CN126" s="44"/>
      <c r="CO126" s="44"/>
      <c r="CP126" s="44"/>
      <c r="CQ126" s="76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4"/>
      <c r="DH126" s="74"/>
      <c r="DI126" s="53"/>
      <c r="DK126" s="57"/>
    </row>
    <row r="127" spans="1:115" s="1" customFormat="1" ht="15" hidden="1" outlineLevel="1">
      <c r="A127" s="7"/>
      <c r="B127" s="35"/>
      <c r="C127" s="7"/>
      <c r="D127" s="66"/>
      <c r="E127" s="6"/>
      <c r="F127" s="67"/>
      <c r="G127" s="52"/>
      <c r="H127" s="6"/>
      <c r="I127" s="6"/>
      <c r="J127" s="54"/>
      <c r="K127" s="54"/>
      <c r="L127" s="54"/>
      <c r="M127" s="54"/>
      <c r="N127" s="54"/>
      <c r="O127" s="54"/>
      <c r="P127" s="54"/>
      <c r="Q127" s="54"/>
      <c r="R127" s="68"/>
      <c r="S127" s="69"/>
      <c r="T127" s="58"/>
      <c r="U127" s="92"/>
      <c r="V127" s="92"/>
      <c r="W127" s="54"/>
      <c r="X127" s="91"/>
      <c r="Y127" s="91"/>
      <c r="Z127" s="55"/>
      <c r="AA127" s="55"/>
      <c r="AB127" s="55"/>
      <c r="AC127" s="55"/>
      <c r="AD127" s="69"/>
      <c r="AE127" s="55"/>
      <c r="AF127" s="68"/>
      <c r="AG127" s="55"/>
      <c r="AH127" s="55"/>
      <c r="AI127" s="86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70"/>
      <c r="BN127" s="70"/>
      <c r="BO127" s="70"/>
      <c r="BP127" s="70"/>
      <c r="BQ127" s="70"/>
      <c r="BR127" s="70"/>
      <c r="BS127" s="54"/>
      <c r="BT127" s="54"/>
      <c r="BU127" s="54"/>
      <c r="BV127" s="54"/>
      <c r="BW127" s="54"/>
      <c r="BX127" s="70"/>
      <c r="BY127" s="71"/>
      <c r="BZ127" s="71"/>
      <c r="CA127" s="71"/>
      <c r="CB127" s="71"/>
      <c r="CC127" s="71"/>
      <c r="CD127" s="71"/>
      <c r="CE127" s="71"/>
      <c r="CF127" s="72"/>
      <c r="CG127" s="72"/>
      <c r="CH127" s="75"/>
      <c r="CI127" s="56"/>
      <c r="CJ127" s="56"/>
      <c r="CK127" s="43"/>
      <c r="CL127" s="44"/>
      <c r="CM127" s="43"/>
      <c r="CN127" s="44"/>
      <c r="CO127" s="44"/>
      <c r="CP127" s="44"/>
      <c r="CQ127" s="76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4"/>
      <c r="DH127" s="74"/>
      <c r="DI127" s="53"/>
      <c r="DK127" s="57"/>
    </row>
    <row r="128" spans="1:115" s="1" customFormat="1" ht="15" hidden="1" outlineLevel="1">
      <c r="A128" s="7"/>
      <c r="B128" s="35"/>
      <c r="C128" s="7"/>
      <c r="D128" s="66"/>
      <c r="E128" s="6"/>
      <c r="F128" s="67"/>
      <c r="G128" s="52"/>
      <c r="H128" s="6"/>
      <c r="I128" s="6"/>
      <c r="J128" s="54"/>
      <c r="K128" s="54"/>
      <c r="L128" s="54"/>
      <c r="M128" s="54"/>
      <c r="N128" s="54"/>
      <c r="O128" s="54"/>
      <c r="P128" s="54"/>
      <c r="Q128" s="54"/>
      <c r="R128" s="68"/>
      <c r="S128" s="69"/>
      <c r="T128" s="58"/>
      <c r="U128" s="92"/>
      <c r="V128" s="92"/>
      <c r="W128" s="54"/>
      <c r="X128" s="91"/>
      <c r="Y128" s="91"/>
      <c r="Z128" s="55"/>
      <c r="AA128" s="55"/>
      <c r="AB128" s="55"/>
      <c r="AC128" s="55"/>
      <c r="AD128" s="69"/>
      <c r="AE128" s="55"/>
      <c r="AF128" s="68"/>
      <c r="AG128" s="55"/>
      <c r="AH128" s="55"/>
      <c r="AI128" s="86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70"/>
      <c r="BN128" s="70"/>
      <c r="BO128" s="70"/>
      <c r="BP128" s="70"/>
      <c r="BQ128" s="70"/>
      <c r="BR128" s="70"/>
      <c r="BS128" s="54"/>
      <c r="BT128" s="54"/>
      <c r="BU128" s="54"/>
      <c r="BV128" s="54"/>
      <c r="BW128" s="54"/>
      <c r="BX128" s="70"/>
      <c r="BY128" s="71"/>
      <c r="BZ128" s="71"/>
      <c r="CA128" s="71"/>
      <c r="CB128" s="71"/>
      <c r="CC128" s="71"/>
      <c r="CD128" s="71"/>
      <c r="CE128" s="71"/>
      <c r="CF128" s="72"/>
      <c r="CG128" s="72"/>
      <c r="CH128" s="75"/>
      <c r="CI128" s="56"/>
      <c r="CJ128" s="56"/>
      <c r="CK128" s="43"/>
      <c r="CL128" s="44"/>
      <c r="CM128" s="43"/>
      <c r="CN128" s="44"/>
      <c r="CO128" s="44"/>
      <c r="CP128" s="44"/>
      <c r="CQ128" s="76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4"/>
      <c r="DH128" s="74"/>
      <c r="DI128" s="53"/>
      <c r="DK128" s="57"/>
    </row>
    <row r="129" spans="1:115" s="1" customFormat="1" ht="15" hidden="1" outlineLevel="1">
      <c r="A129" s="7"/>
      <c r="B129" s="35"/>
      <c r="C129" s="7"/>
      <c r="D129" s="66"/>
      <c r="E129" s="6"/>
      <c r="F129" s="67"/>
      <c r="G129" s="52"/>
      <c r="H129" s="6"/>
      <c r="I129" s="6"/>
      <c r="J129" s="54"/>
      <c r="K129" s="54"/>
      <c r="L129" s="54"/>
      <c r="M129" s="54"/>
      <c r="N129" s="54"/>
      <c r="O129" s="54"/>
      <c r="P129" s="54"/>
      <c r="Q129" s="54"/>
      <c r="R129" s="68"/>
      <c r="S129" s="69"/>
      <c r="T129" s="58"/>
      <c r="U129" s="92"/>
      <c r="V129" s="92"/>
      <c r="W129" s="54"/>
      <c r="X129" s="91"/>
      <c r="Y129" s="91"/>
      <c r="Z129" s="55"/>
      <c r="AA129" s="55"/>
      <c r="AB129" s="55"/>
      <c r="AC129" s="55"/>
      <c r="AD129" s="69"/>
      <c r="AE129" s="55"/>
      <c r="AF129" s="68"/>
      <c r="AG129" s="55"/>
      <c r="AH129" s="55"/>
      <c r="AI129" s="86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70"/>
      <c r="BN129" s="70"/>
      <c r="BO129" s="70"/>
      <c r="BP129" s="70"/>
      <c r="BQ129" s="70"/>
      <c r="BR129" s="70"/>
      <c r="BS129" s="54"/>
      <c r="BT129" s="54"/>
      <c r="BU129" s="54"/>
      <c r="BV129" s="54"/>
      <c r="BW129" s="54"/>
      <c r="BX129" s="70"/>
      <c r="BY129" s="71"/>
      <c r="BZ129" s="71"/>
      <c r="CA129" s="71"/>
      <c r="CB129" s="71"/>
      <c r="CC129" s="71"/>
      <c r="CD129" s="71"/>
      <c r="CE129" s="71"/>
      <c r="CF129" s="72"/>
      <c r="CG129" s="72"/>
      <c r="CH129" s="75"/>
      <c r="CI129" s="56"/>
      <c r="CJ129" s="56"/>
      <c r="CK129" s="43"/>
      <c r="CL129" s="44"/>
      <c r="CM129" s="43"/>
      <c r="CN129" s="44"/>
      <c r="CO129" s="44"/>
      <c r="CP129" s="44"/>
      <c r="CQ129" s="76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4"/>
      <c r="DH129" s="74"/>
      <c r="DI129" s="53"/>
      <c r="DK129" s="57"/>
    </row>
    <row r="130" spans="1:115" s="1" customFormat="1" ht="15" hidden="1" outlineLevel="1">
      <c r="A130" s="7"/>
      <c r="B130" s="35"/>
      <c r="C130" s="7"/>
      <c r="D130" s="66"/>
      <c r="E130" s="6"/>
      <c r="F130" s="67"/>
      <c r="G130" s="52"/>
      <c r="H130" s="6"/>
      <c r="I130" s="6"/>
      <c r="J130" s="54"/>
      <c r="K130" s="54"/>
      <c r="L130" s="54"/>
      <c r="M130" s="54"/>
      <c r="N130" s="54"/>
      <c r="O130" s="54"/>
      <c r="P130" s="54"/>
      <c r="Q130" s="54"/>
      <c r="R130" s="68"/>
      <c r="S130" s="69"/>
      <c r="T130" s="58"/>
      <c r="U130" s="92"/>
      <c r="V130" s="92"/>
      <c r="W130" s="54"/>
      <c r="X130" s="91"/>
      <c r="Y130" s="91"/>
      <c r="Z130" s="55"/>
      <c r="AA130" s="55"/>
      <c r="AB130" s="55"/>
      <c r="AC130" s="55"/>
      <c r="AD130" s="69"/>
      <c r="AE130" s="55"/>
      <c r="AF130" s="68"/>
      <c r="AG130" s="55"/>
      <c r="AH130" s="55"/>
      <c r="AI130" s="86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70"/>
      <c r="BN130" s="70"/>
      <c r="BO130" s="70"/>
      <c r="BP130" s="70"/>
      <c r="BQ130" s="70"/>
      <c r="BR130" s="70"/>
      <c r="BS130" s="54"/>
      <c r="BT130" s="54"/>
      <c r="BU130" s="54"/>
      <c r="BV130" s="54"/>
      <c r="BW130" s="54"/>
      <c r="BX130" s="70"/>
      <c r="BY130" s="71"/>
      <c r="BZ130" s="71"/>
      <c r="CA130" s="71"/>
      <c r="CB130" s="71"/>
      <c r="CC130" s="71"/>
      <c r="CD130" s="71"/>
      <c r="CE130" s="71"/>
      <c r="CF130" s="72"/>
      <c r="CG130" s="72"/>
      <c r="CH130" s="75"/>
      <c r="CI130" s="56"/>
      <c r="CJ130" s="56"/>
      <c r="CK130" s="43"/>
      <c r="CL130" s="44"/>
      <c r="CM130" s="43"/>
      <c r="CN130" s="44"/>
      <c r="CO130" s="44"/>
      <c r="CP130" s="44"/>
      <c r="CQ130" s="76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4"/>
      <c r="DH130" s="74"/>
      <c r="DI130" s="53"/>
      <c r="DK130" s="57"/>
    </row>
    <row r="131" spans="1:115" s="1" customFormat="1" ht="15" hidden="1" outlineLevel="1">
      <c r="A131" s="7"/>
      <c r="B131" s="35"/>
      <c r="C131" s="7"/>
      <c r="D131" s="66"/>
      <c r="E131" s="6"/>
      <c r="F131" s="67"/>
      <c r="G131" s="52"/>
      <c r="H131" s="6"/>
      <c r="I131" s="6"/>
      <c r="J131" s="54"/>
      <c r="K131" s="54"/>
      <c r="L131" s="54"/>
      <c r="M131" s="54"/>
      <c r="N131" s="54"/>
      <c r="O131" s="54"/>
      <c r="P131" s="54"/>
      <c r="Q131" s="54"/>
      <c r="R131" s="68"/>
      <c r="S131" s="69"/>
      <c r="T131" s="58"/>
      <c r="U131" s="92"/>
      <c r="V131" s="92"/>
      <c r="W131" s="54"/>
      <c r="X131" s="91"/>
      <c r="Y131" s="91"/>
      <c r="Z131" s="55"/>
      <c r="AA131" s="55"/>
      <c r="AB131" s="55"/>
      <c r="AC131" s="55"/>
      <c r="AD131" s="69"/>
      <c r="AE131" s="55"/>
      <c r="AF131" s="68"/>
      <c r="AG131" s="55"/>
      <c r="AH131" s="55"/>
      <c r="AI131" s="86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70"/>
      <c r="BN131" s="70"/>
      <c r="BO131" s="70"/>
      <c r="BP131" s="70"/>
      <c r="BQ131" s="70"/>
      <c r="BR131" s="70"/>
      <c r="BS131" s="54"/>
      <c r="BT131" s="54"/>
      <c r="BU131" s="54"/>
      <c r="BV131" s="54"/>
      <c r="BW131" s="54"/>
      <c r="BX131" s="70"/>
      <c r="BY131" s="71"/>
      <c r="BZ131" s="71"/>
      <c r="CA131" s="71"/>
      <c r="CB131" s="71"/>
      <c r="CC131" s="71"/>
      <c r="CD131" s="71"/>
      <c r="CE131" s="71"/>
      <c r="CF131" s="72"/>
      <c r="CG131" s="72"/>
      <c r="CH131" s="75"/>
      <c r="CI131" s="56"/>
      <c r="CJ131" s="56"/>
      <c r="CK131" s="43"/>
      <c r="CL131" s="44"/>
      <c r="CM131" s="43"/>
      <c r="CN131" s="44"/>
      <c r="CO131" s="44"/>
      <c r="CP131" s="44"/>
      <c r="CQ131" s="76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4"/>
      <c r="DH131" s="74"/>
      <c r="DI131" s="53"/>
      <c r="DK131" s="57"/>
    </row>
    <row r="132" spans="1:115" s="1" customFormat="1" ht="15" hidden="1" outlineLevel="1">
      <c r="A132" s="7"/>
      <c r="B132" s="35"/>
      <c r="C132" s="7"/>
      <c r="D132" s="66"/>
      <c r="E132" s="6"/>
      <c r="F132" s="67"/>
      <c r="G132" s="52"/>
      <c r="H132" s="6"/>
      <c r="I132" s="6"/>
      <c r="J132" s="54"/>
      <c r="K132" s="54"/>
      <c r="L132" s="54"/>
      <c r="M132" s="54"/>
      <c r="N132" s="54"/>
      <c r="O132" s="54"/>
      <c r="P132" s="54"/>
      <c r="Q132" s="54"/>
      <c r="R132" s="68"/>
      <c r="S132" s="69"/>
      <c r="T132" s="58"/>
      <c r="U132" s="92"/>
      <c r="V132" s="92"/>
      <c r="W132" s="54"/>
      <c r="X132" s="91"/>
      <c r="Y132" s="91"/>
      <c r="Z132" s="55"/>
      <c r="AA132" s="55"/>
      <c r="AB132" s="55"/>
      <c r="AC132" s="55"/>
      <c r="AD132" s="69"/>
      <c r="AE132" s="55"/>
      <c r="AF132" s="68"/>
      <c r="AG132" s="55"/>
      <c r="AH132" s="55"/>
      <c r="AI132" s="86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70"/>
      <c r="BN132" s="70"/>
      <c r="BO132" s="70"/>
      <c r="BP132" s="70"/>
      <c r="BQ132" s="70"/>
      <c r="BR132" s="70"/>
      <c r="BS132" s="54"/>
      <c r="BT132" s="54"/>
      <c r="BU132" s="54"/>
      <c r="BV132" s="54"/>
      <c r="BW132" s="54"/>
      <c r="BX132" s="70"/>
      <c r="BY132" s="71"/>
      <c r="BZ132" s="71"/>
      <c r="CA132" s="71"/>
      <c r="CB132" s="71"/>
      <c r="CC132" s="71"/>
      <c r="CD132" s="71"/>
      <c r="CE132" s="71"/>
      <c r="CF132" s="72"/>
      <c r="CG132" s="72"/>
      <c r="CH132" s="75"/>
      <c r="CI132" s="56"/>
      <c r="CJ132" s="56"/>
      <c r="CK132" s="43"/>
      <c r="CL132" s="44"/>
      <c r="CM132" s="43"/>
      <c r="CN132" s="44"/>
      <c r="CO132" s="44"/>
      <c r="CP132" s="44"/>
      <c r="CQ132" s="76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4"/>
      <c r="DH132" s="74"/>
      <c r="DI132" s="53"/>
      <c r="DK132" s="57"/>
    </row>
    <row r="133" spans="1:115" s="1" customFormat="1" ht="15" hidden="1" outlineLevel="1">
      <c r="A133" s="7"/>
      <c r="B133" s="35"/>
      <c r="C133" s="7"/>
      <c r="D133" s="66"/>
      <c r="E133" s="6"/>
      <c r="F133" s="67"/>
      <c r="G133" s="52"/>
      <c r="H133" s="6"/>
      <c r="I133" s="6"/>
      <c r="J133" s="54"/>
      <c r="K133" s="54"/>
      <c r="L133" s="54"/>
      <c r="M133" s="54"/>
      <c r="N133" s="54"/>
      <c r="O133" s="54"/>
      <c r="P133" s="54"/>
      <c r="Q133" s="54"/>
      <c r="R133" s="68"/>
      <c r="S133" s="69"/>
      <c r="T133" s="58"/>
      <c r="U133" s="92"/>
      <c r="V133" s="92"/>
      <c r="W133" s="54"/>
      <c r="X133" s="91"/>
      <c r="Y133" s="91"/>
      <c r="Z133" s="55"/>
      <c r="AA133" s="55"/>
      <c r="AB133" s="55"/>
      <c r="AC133" s="55"/>
      <c r="AD133" s="69"/>
      <c r="AE133" s="55"/>
      <c r="AF133" s="68"/>
      <c r="AG133" s="55"/>
      <c r="AH133" s="55"/>
      <c r="AI133" s="86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70"/>
      <c r="BN133" s="70"/>
      <c r="BO133" s="70"/>
      <c r="BP133" s="70"/>
      <c r="BQ133" s="70"/>
      <c r="BR133" s="70"/>
      <c r="BS133" s="54"/>
      <c r="BT133" s="54"/>
      <c r="BU133" s="54"/>
      <c r="BV133" s="54"/>
      <c r="BW133" s="54"/>
      <c r="BX133" s="70"/>
      <c r="BY133" s="71"/>
      <c r="BZ133" s="71"/>
      <c r="CA133" s="71"/>
      <c r="CB133" s="71"/>
      <c r="CC133" s="71"/>
      <c r="CD133" s="71"/>
      <c r="CE133" s="71"/>
      <c r="CF133" s="72"/>
      <c r="CG133" s="72"/>
      <c r="CH133" s="75"/>
      <c r="CI133" s="56"/>
      <c r="CJ133" s="56"/>
      <c r="CK133" s="43"/>
      <c r="CL133" s="44"/>
      <c r="CM133" s="43"/>
      <c r="CN133" s="44"/>
      <c r="CO133" s="44"/>
      <c r="CP133" s="44"/>
      <c r="CQ133" s="76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4"/>
      <c r="DH133" s="74"/>
      <c r="DI133" s="53"/>
      <c r="DK133" s="57"/>
    </row>
    <row r="134" spans="1:115" s="1" customFormat="1" ht="15" hidden="1" outlineLevel="1">
      <c r="A134" s="7"/>
      <c r="B134" s="35"/>
      <c r="C134" s="7"/>
      <c r="D134" s="66"/>
      <c r="E134" s="6"/>
      <c r="F134" s="67"/>
      <c r="G134" s="52"/>
      <c r="H134" s="6"/>
      <c r="I134" s="6"/>
      <c r="J134" s="54"/>
      <c r="K134" s="54"/>
      <c r="L134" s="54"/>
      <c r="M134" s="54"/>
      <c r="N134" s="54"/>
      <c r="O134" s="54"/>
      <c r="P134" s="54"/>
      <c r="Q134" s="54"/>
      <c r="R134" s="68"/>
      <c r="S134" s="69"/>
      <c r="T134" s="58"/>
      <c r="U134" s="92"/>
      <c r="V134" s="92"/>
      <c r="W134" s="54"/>
      <c r="X134" s="91"/>
      <c r="Y134" s="91"/>
      <c r="Z134" s="55"/>
      <c r="AA134" s="55"/>
      <c r="AB134" s="55"/>
      <c r="AC134" s="55"/>
      <c r="AD134" s="69"/>
      <c r="AE134" s="55"/>
      <c r="AF134" s="68"/>
      <c r="AG134" s="55"/>
      <c r="AH134" s="55"/>
      <c r="AI134" s="86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70"/>
      <c r="BN134" s="70"/>
      <c r="BO134" s="70"/>
      <c r="BP134" s="70"/>
      <c r="BQ134" s="70"/>
      <c r="BR134" s="70"/>
      <c r="BS134" s="54"/>
      <c r="BT134" s="54"/>
      <c r="BU134" s="54"/>
      <c r="BV134" s="54"/>
      <c r="BW134" s="54"/>
      <c r="BX134" s="70"/>
      <c r="BY134" s="71"/>
      <c r="BZ134" s="71"/>
      <c r="CA134" s="71"/>
      <c r="CB134" s="71"/>
      <c r="CC134" s="71"/>
      <c r="CD134" s="71"/>
      <c r="CE134" s="71"/>
      <c r="CF134" s="72"/>
      <c r="CG134" s="72"/>
      <c r="CH134" s="75"/>
      <c r="CI134" s="56"/>
      <c r="CJ134" s="56"/>
      <c r="CK134" s="43"/>
      <c r="CL134" s="44"/>
      <c r="CM134" s="43"/>
      <c r="CN134" s="44"/>
      <c r="CO134" s="44"/>
      <c r="CP134" s="44"/>
      <c r="CQ134" s="76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4"/>
      <c r="DH134" s="74"/>
      <c r="DI134" s="53"/>
      <c r="DK134" s="57"/>
    </row>
    <row r="135" spans="1:115" s="1" customFormat="1" ht="15" hidden="1" outlineLevel="1">
      <c r="A135" s="7"/>
      <c r="B135" s="35"/>
      <c r="C135" s="7"/>
      <c r="D135" s="66"/>
      <c r="E135" s="6"/>
      <c r="F135" s="67"/>
      <c r="G135" s="52"/>
      <c r="H135" s="6"/>
      <c r="I135" s="6"/>
      <c r="J135" s="54"/>
      <c r="K135" s="54"/>
      <c r="L135" s="54"/>
      <c r="M135" s="54"/>
      <c r="N135" s="54"/>
      <c r="O135" s="54"/>
      <c r="P135" s="54"/>
      <c r="Q135" s="54"/>
      <c r="R135" s="68"/>
      <c r="S135" s="69"/>
      <c r="T135" s="58"/>
      <c r="U135" s="92"/>
      <c r="V135" s="92"/>
      <c r="W135" s="54"/>
      <c r="X135" s="91"/>
      <c r="Y135" s="91"/>
      <c r="Z135" s="55"/>
      <c r="AA135" s="55"/>
      <c r="AB135" s="55"/>
      <c r="AC135" s="55"/>
      <c r="AD135" s="69"/>
      <c r="AE135" s="55"/>
      <c r="AF135" s="68"/>
      <c r="AG135" s="55"/>
      <c r="AH135" s="55"/>
      <c r="AI135" s="86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70"/>
      <c r="BN135" s="70"/>
      <c r="BO135" s="70"/>
      <c r="BP135" s="70"/>
      <c r="BQ135" s="70"/>
      <c r="BR135" s="70"/>
      <c r="BS135" s="54"/>
      <c r="BT135" s="54"/>
      <c r="BU135" s="54"/>
      <c r="BV135" s="54"/>
      <c r="BW135" s="54"/>
      <c r="BX135" s="70"/>
      <c r="BY135" s="71"/>
      <c r="BZ135" s="71"/>
      <c r="CA135" s="71"/>
      <c r="CB135" s="71"/>
      <c r="CC135" s="71"/>
      <c r="CD135" s="71"/>
      <c r="CE135" s="71"/>
      <c r="CF135" s="72"/>
      <c r="CG135" s="72"/>
      <c r="CH135" s="75"/>
      <c r="CI135" s="56"/>
      <c r="CJ135" s="56"/>
      <c r="CK135" s="43"/>
      <c r="CL135" s="44"/>
      <c r="CM135" s="43"/>
      <c r="CN135" s="44"/>
      <c r="CO135" s="44"/>
      <c r="CP135" s="44"/>
      <c r="CQ135" s="76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4"/>
      <c r="DH135" s="74"/>
      <c r="DI135" s="53"/>
      <c r="DK135" s="57"/>
    </row>
    <row r="136" spans="1:115" s="1" customFormat="1" ht="15" hidden="1" outlineLevel="1">
      <c r="A136" s="7"/>
      <c r="B136" s="35"/>
      <c r="C136" s="7"/>
      <c r="D136" s="66"/>
      <c r="E136" s="6"/>
      <c r="F136" s="67"/>
      <c r="G136" s="52"/>
      <c r="H136" s="6"/>
      <c r="I136" s="6"/>
      <c r="J136" s="54"/>
      <c r="K136" s="54"/>
      <c r="L136" s="54"/>
      <c r="M136" s="54"/>
      <c r="N136" s="54"/>
      <c r="O136" s="54"/>
      <c r="P136" s="54"/>
      <c r="Q136" s="54"/>
      <c r="R136" s="68"/>
      <c r="S136" s="69"/>
      <c r="T136" s="58"/>
      <c r="U136" s="92"/>
      <c r="V136" s="92"/>
      <c r="W136" s="54"/>
      <c r="X136" s="91"/>
      <c r="Y136" s="91"/>
      <c r="Z136" s="55"/>
      <c r="AA136" s="55"/>
      <c r="AB136" s="55"/>
      <c r="AC136" s="55"/>
      <c r="AD136" s="69"/>
      <c r="AE136" s="55"/>
      <c r="AF136" s="68"/>
      <c r="AG136" s="55"/>
      <c r="AH136" s="55"/>
      <c r="AI136" s="86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70"/>
      <c r="BN136" s="70"/>
      <c r="BO136" s="70"/>
      <c r="BP136" s="70"/>
      <c r="BQ136" s="70"/>
      <c r="BR136" s="70"/>
      <c r="BS136" s="54"/>
      <c r="BT136" s="54"/>
      <c r="BU136" s="54"/>
      <c r="BV136" s="54"/>
      <c r="BW136" s="54"/>
      <c r="BX136" s="70"/>
      <c r="BY136" s="71"/>
      <c r="BZ136" s="71"/>
      <c r="CA136" s="71"/>
      <c r="CB136" s="71"/>
      <c r="CC136" s="71"/>
      <c r="CD136" s="71"/>
      <c r="CE136" s="71"/>
      <c r="CF136" s="72"/>
      <c r="CG136" s="72"/>
      <c r="CH136" s="75"/>
      <c r="CI136" s="56"/>
      <c r="CJ136" s="56"/>
      <c r="CK136" s="43"/>
      <c r="CL136" s="44"/>
      <c r="CM136" s="43"/>
      <c r="CN136" s="44"/>
      <c r="CO136" s="44"/>
      <c r="CP136" s="44"/>
      <c r="CQ136" s="76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4"/>
      <c r="DH136" s="74"/>
      <c r="DI136" s="53"/>
      <c r="DK136" s="57"/>
    </row>
    <row r="137" spans="1:115" s="1" customFormat="1" ht="15" hidden="1" outlineLevel="1">
      <c r="A137" s="7"/>
      <c r="B137" s="35"/>
      <c r="C137" s="7"/>
      <c r="D137" s="66"/>
      <c r="E137" s="6"/>
      <c r="F137" s="67"/>
      <c r="G137" s="52"/>
      <c r="H137" s="6"/>
      <c r="I137" s="6"/>
      <c r="J137" s="54"/>
      <c r="K137" s="54"/>
      <c r="L137" s="54"/>
      <c r="M137" s="54"/>
      <c r="N137" s="54"/>
      <c r="O137" s="54"/>
      <c r="P137" s="54"/>
      <c r="Q137" s="54"/>
      <c r="R137" s="68"/>
      <c r="S137" s="69"/>
      <c r="T137" s="58"/>
      <c r="U137" s="92"/>
      <c r="V137" s="92"/>
      <c r="W137" s="54"/>
      <c r="X137" s="91"/>
      <c r="Y137" s="91"/>
      <c r="Z137" s="55"/>
      <c r="AA137" s="55"/>
      <c r="AB137" s="55"/>
      <c r="AC137" s="55"/>
      <c r="AD137" s="69"/>
      <c r="AE137" s="55"/>
      <c r="AF137" s="68"/>
      <c r="AG137" s="55"/>
      <c r="AH137" s="55"/>
      <c r="AI137" s="86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70"/>
      <c r="BN137" s="70"/>
      <c r="BO137" s="70"/>
      <c r="BP137" s="70"/>
      <c r="BQ137" s="70"/>
      <c r="BR137" s="70"/>
      <c r="BS137" s="54"/>
      <c r="BT137" s="54"/>
      <c r="BU137" s="54"/>
      <c r="BV137" s="54"/>
      <c r="BW137" s="54"/>
      <c r="BX137" s="70"/>
      <c r="BY137" s="71"/>
      <c r="BZ137" s="71"/>
      <c r="CA137" s="71"/>
      <c r="CB137" s="71"/>
      <c r="CC137" s="71"/>
      <c r="CD137" s="71"/>
      <c r="CE137" s="71"/>
      <c r="CF137" s="72"/>
      <c r="CG137" s="72"/>
      <c r="CH137" s="75"/>
      <c r="CI137" s="56"/>
      <c r="CJ137" s="56"/>
      <c r="CK137" s="43"/>
      <c r="CL137" s="44"/>
      <c r="CM137" s="43"/>
      <c r="CN137" s="44"/>
      <c r="CO137" s="44"/>
      <c r="CP137" s="44"/>
      <c r="CQ137" s="76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4"/>
      <c r="DH137" s="74"/>
      <c r="DI137" s="53"/>
      <c r="DK137" s="57"/>
    </row>
    <row r="138" spans="1:115" s="1" customFormat="1" ht="15" hidden="1" outlineLevel="1">
      <c r="A138" s="7"/>
      <c r="B138" s="35"/>
      <c r="C138" s="7"/>
      <c r="D138" s="66"/>
      <c r="E138" s="6"/>
      <c r="F138" s="67"/>
      <c r="G138" s="52"/>
      <c r="H138" s="6"/>
      <c r="I138" s="6"/>
      <c r="J138" s="54"/>
      <c r="K138" s="54"/>
      <c r="L138" s="54"/>
      <c r="M138" s="54"/>
      <c r="N138" s="54"/>
      <c r="O138" s="54"/>
      <c r="P138" s="54"/>
      <c r="Q138" s="54"/>
      <c r="R138" s="68"/>
      <c r="S138" s="69"/>
      <c r="T138" s="58"/>
      <c r="U138" s="92"/>
      <c r="V138" s="92"/>
      <c r="W138" s="54"/>
      <c r="X138" s="91"/>
      <c r="Y138" s="91"/>
      <c r="Z138" s="55"/>
      <c r="AA138" s="55"/>
      <c r="AB138" s="55"/>
      <c r="AC138" s="55"/>
      <c r="AD138" s="69"/>
      <c r="AE138" s="55"/>
      <c r="AF138" s="68"/>
      <c r="AG138" s="55"/>
      <c r="AH138" s="55"/>
      <c r="AI138" s="86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70"/>
      <c r="BN138" s="70"/>
      <c r="BO138" s="70"/>
      <c r="BP138" s="70"/>
      <c r="BQ138" s="70"/>
      <c r="BR138" s="70"/>
      <c r="BS138" s="54"/>
      <c r="BT138" s="54"/>
      <c r="BU138" s="54"/>
      <c r="BV138" s="54"/>
      <c r="BW138" s="54"/>
      <c r="BX138" s="70"/>
      <c r="BY138" s="71"/>
      <c r="BZ138" s="71"/>
      <c r="CA138" s="71"/>
      <c r="CB138" s="71"/>
      <c r="CC138" s="71"/>
      <c r="CD138" s="71"/>
      <c r="CE138" s="71"/>
      <c r="CF138" s="72"/>
      <c r="CG138" s="72"/>
      <c r="CH138" s="75"/>
      <c r="CI138" s="56"/>
      <c r="CJ138" s="56"/>
      <c r="CK138" s="43"/>
      <c r="CL138" s="44"/>
      <c r="CM138" s="43"/>
      <c r="CN138" s="44"/>
      <c r="CO138" s="44"/>
      <c r="CP138" s="44"/>
      <c r="CQ138" s="76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4"/>
      <c r="DH138" s="74"/>
      <c r="DI138" s="53"/>
      <c r="DK138" s="57"/>
    </row>
    <row r="139" spans="1:115" s="1" customFormat="1" ht="15" hidden="1" outlineLevel="1">
      <c r="A139" s="7"/>
      <c r="B139" s="35"/>
      <c r="C139" s="7"/>
      <c r="D139" s="66"/>
      <c r="E139" s="6"/>
      <c r="F139" s="67"/>
      <c r="G139" s="52"/>
      <c r="H139" s="6"/>
      <c r="I139" s="6"/>
      <c r="J139" s="54"/>
      <c r="K139" s="54"/>
      <c r="L139" s="54"/>
      <c r="M139" s="54"/>
      <c r="N139" s="54"/>
      <c r="O139" s="54"/>
      <c r="P139" s="54"/>
      <c r="Q139" s="54"/>
      <c r="R139" s="68"/>
      <c r="S139" s="69"/>
      <c r="T139" s="58"/>
      <c r="U139" s="92"/>
      <c r="V139" s="92"/>
      <c r="W139" s="54"/>
      <c r="X139" s="91"/>
      <c r="Y139" s="91"/>
      <c r="Z139" s="55"/>
      <c r="AA139" s="55"/>
      <c r="AB139" s="55"/>
      <c r="AC139" s="55"/>
      <c r="AD139" s="69"/>
      <c r="AE139" s="55"/>
      <c r="AF139" s="68"/>
      <c r="AG139" s="55"/>
      <c r="AH139" s="55"/>
      <c r="AI139" s="86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70"/>
      <c r="BN139" s="70"/>
      <c r="BO139" s="70"/>
      <c r="BP139" s="70"/>
      <c r="BQ139" s="70"/>
      <c r="BR139" s="70"/>
      <c r="BS139" s="54"/>
      <c r="BT139" s="54"/>
      <c r="BU139" s="54"/>
      <c r="BV139" s="54"/>
      <c r="BW139" s="54"/>
      <c r="BX139" s="70"/>
      <c r="BY139" s="71"/>
      <c r="BZ139" s="71"/>
      <c r="CA139" s="71"/>
      <c r="CB139" s="71"/>
      <c r="CC139" s="71"/>
      <c r="CD139" s="71"/>
      <c r="CE139" s="71"/>
      <c r="CF139" s="72"/>
      <c r="CG139" s="72"/>
      <c r="CH139" s="75"/>
      <c r="CI139" s="56"/>
      <c r="CJ139" s="56"/>
      <c r="CK139" s="43"/>
      <c r="CL139" s="44"/>
      <c r="CM139" s="43"/>
      <c r="CN139" s="44"/>
      <c r="CO139" s="44"/>
      <c r="CP139" s="44"/>
      <c r="CQ139" s="76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4"/>
      <c r="DH139" s="74"/>
      <c r="DI139" s="53"/>
      <c r="DK139" s="57"/>
    </row>
    <row r="140" spans="1:115" s="1" customFormat="1" ht="15" hidden="1" outlineLevel="1">
      <c r="A140" s="7"/>
      <c r="B140" s="35"/>
      <c r="C140" s="7"/>
      <c r="D140" s="66"/>
      <c r="E140" s="6"/>
      <c r="F140" s="67"/>
      <c r="G140" s="52"/>
      <c r="H140" s="6"/>
      <c r="I140" s="6"/>
      <c r="J140" s="54"/>
      <c r="K140" s="54"/>
      <c r="L140" s="54"/>
      <c r="M140" s="54"/>
      <c r="N140" s="54"/>
      <c r="O140" s="54"/>
      <c r="P140" s="54"/>
      <c r="Q140" s="54"/>
      <c r="R140" s="68"/>
      <c r="S140" s="69"/>
      <c r="T140" s="58"/>
      <c r="U140" s="92"/>
      <c r="V140" s="92"/>
      <c r="W140" s="54"/>
      <c r="X140" s="91"/>
      <c r="Y140" s="91"/>
      <c r="Z140" s="55"/>
      <c r="AA140" s="55"/>
      <c r="AB140" s="55"/>
      <c r="AC140" s="55"/>
      <c r="AD140" s="69"/>
      <c r="AE140" s="55"/>
      <c r="AF140" s="68"/>
      <c r="AG140" s="55"/>
      <c r="AH140" s="55"/>
      <c r="AI140" s="86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70"/>
      <c r="BN140" s="70"/>
      <c r="BO140" s="70"/>
      <c r="BP140" s="70"/>
      <c r="BQ140" s="70"/>
      <c r="BR140" s="70"/>
      <c r="BS140" s="54"/>
      <c r="BT140" s="54"/>
      <c r="BU140" s="54"/>
      <c r="BV140" s="54"/>
      <c r="BW140" s="54"/>
      <c r="BX140" s="70"/>
      <c r="BY140" s="71"/>
      <c r="BZ140" s="71"/>
      <c r="CA140" s="71"/>
      <c r="CB140" s="71"/>
      <c r="CC140" s="71"/>
      <c r="CD140" s="71"/>
      <c r="CE140" s="71"/>
      <c r="CF140" s="72"/>
      <c r="CG140" s="72"/>
      <c r="CH140" s="75"/>
      <c r="CI140" s="56"/>
      <c r="CJ140" s="56"/>
      <c r="CK140" s="43"/>
      <c r="CL140" s="44"/>
      <c r="CM140" s="43"/>
      <c r="CN140" s="44"/>
      <c r="CO140" s="44"/>
      <c r="CP140" s="44"/>
      <c r="CQ140" s="76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4"/>
      <c r="DH140" s="74"/>
      <c r="DI140" s="53"/>
      <c r="DK140" s="57"/>
    </row>
    <row r="141" spans="1:115" s="1" customFormat="1" ht="15" hidden="1" outlineLevel="1">
      <c r="A141" s="7"/>
      <c r="B141" s="35"/>
      <c r="C141" s="7"/>
      <c r="D141" s="66"/>
      <c r="E141" s="6"/>
      <c r="F141" s="67"/>
      <c r="G141" s="52"/>
      <c r="H141" s="6"/>
      <c r="I141" s="6"/>
      <c r="J141" s="54"/>
      <c r="K141" s="54"/>
      <c r="L141" s="54"/>
      <c r="M141" s="54"/>
      <c r="N141" s="54"/>
      <c r="O141" s="54"/>
      <c r="P141" s="54"/>
      <c r="Q141" s="54"/>
      <c r="R141" s="68"/>
      <c r="S141" s="69"/>
      <c r="T141" s="58"/>
      <c r="U141" s="92"/>
      <c r="V141" s="92"/>
      <c r="W141" s="54"/>
      <c r="X141" s="91"/>
      <c r="Y141" s="91"/>
      <c r="Z141" s="55"/>
      <c r="AA141" s="55"/>
      <c r="AB141" s="55"/>
      <c r="AC141" s="55"/>
      <c r="AD141" s="69"/>
      <c r="AE141" s="55"/>
      <c r="AF141" s="68"/>
      <c r="AG141" s="55"/>
      <c r="AH141" s="55"/>
      <c r="AI141" s="86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70"/>
      <c r="BN141" s="70"/>
      <c r="BO141" s="70"/>
      <c r="BP141" s="70"/>
      <c r="BQ141" s="70"/>
      <c r="BR141" s="70"/>
      <c r="BS141" s="54"/>
      <c r="BT141" s="54"/>
      <c r="BU141" s="54"/>
      <c r="BV141" s="54"/>
      <c r="BW141" s="54"/>
      <c r="BX141" s="70"/>
      <c r="BY141" s="71"/>
      <c r="BZ141" s="71"/>
      <c r="CA141" s="71"/>
      <c r="CB141" s="71"/>
      <c r="CC141" s="71"/>
      <c r="CD141" s="71"/>
      <c r="CE141" s="71"/>
      <c r="CF141" s="72"/>
      <c r="CG141" s="72"/>
      <c r="CH141" s="75"/>
      <c r="CI141" s="56"/>
      <c r="CJ141" s="56"/>
      <c r="CK141" s="43"/>
      <c r="CL141" s="44"/>
      <c r="CM141" s="43"/>
      <c r="CN141" s="44"/>
      <c r="CO141" s="44"/>
      <c r="CP141" s="44"/>
      <c r="CQ141" s="76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4"/>
      <c r="DH141" s="74"/>
      <c r="DI141" s="53"/>
      <c r="DK141" s="57"/>
    </row>
    <row r="142" spans="1:115" s="1" customFormat="1" ht="15" hidden="1" outlineLevel="1">
      <c r="A142" s="7"/>
      <c r="B142" s="35"/>
      <c r="C142" s="7"/>
      <c r="D142" s="66"/>
      <c r="E142" s="6"/>
      <c r="F142" s="67"/>
      <c r="G142" s="52"/>
      <c r="H142" s="6"/>
      <c r="I142" s="6"/>
      <c r="J142" s="54"/>
      <c r="K142" s="54"/>
      <c r="L142" s="54"/>
      <c r="M142" s="54"/>
      <c r="N142" s="54"/>
      <c r="O142" s="54"/>
      <c r="P142" s="54"/>
      <c r="Q142" s="54"/>
      <c r="R142" s="68"/>
      <c r="S142" s="69"/>
      <c r="T142" s="58"/>
      <c r="U142" s="92"/>
      <c r="V142" s="92"/>
      <c r="W142" s="54"/>
      <c r="X142" s="91"/>
      <c r="Y142" s="91"/>
      <c r="Z142" s="55"/>
      <c r="AA142" s="55"/>
      <c r="AB142" s="55"/>
      <c r="AC142" s="55"/>
      <c r="AD142" s="69"/>
      <c r="AE142" s="55"/>
      <c r="AF142" s="68"/>
      <c r="AG142" s="55"/>
      <c r="AH142" s="55"/>
      <c r="AI142" s="86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70"/>
      <c r="BN142" s="70"/>
      <c r="BO142" s="70"/>
      <c r="BP142" s="70"/>
      <c r="BQ142" s="70"/>
      <c r="BR142" s="70"/>
      <c r="BS142" s="54"/>
      <c r="BT142" s="54"/>
      <c r="BU142" s="54"/>
      <c r="BV142" s="54"/>
      <c r="BW142" s="54"/>
      <c r="BX142" s="70"/>
      <c r="BY142" s="71"/>
      <c r="BZ142" s="71"/>
      <c r="CA142" s="71"/>
      <c r="CB142" s="71"/>
      <c r="CC142" s="71"/>
      <c r="CD142" s="71"/>
      <c r="CE142" s="71"/>
      <c r="CF142" s="72"/>
      <c r="CG142" s="72"/>
      <c r="CH142" s="75"/>
      <c r="CI142" s="56"/>
      <c r="CJ142" s="56"/>
      <c r="CK142" s="43"/>
      <c r="CL142" s="44"/>
      <c r="CM142" s="43"/>
      <c r="CN142" s="44"/>
      <c r="CO142" s="44"/>
      <c r="CP142" s="44"/>
      <c r="CQ142" s="76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4"/>
      <c r="DH142" s="74"/>
      <c r="DI142" s="53"/>
      <c r="DK142" s="57"/>
    </row>
    <row r="143" spans="1:115" s="1" customFormat="1" ht="15" hidden="1" outlineLevel="1">
      <c r="A143" s="7"/>
      <c r="B143" s="35"/>
      <c r="C143" s="7"/>
      <c r="D143" s="66"/>
      <c r="E143" s="6"/>
      <c r="F143" s="67"/>
      <c r="G143" s="52"/>
      <c r="H143" s="6"/>
      <c r="I143" s="6"/>
      <c r="J143" s="54"/>
      <c r="K143" s="54"/>
      <c r="L143" s="54"/>
      <c r="M143" s="54"/>
      <c r="N143" s="54"/>
      <c r="O143" s="54"/>
      <c r="P143" s="54"/>
      <c r="Q143" s="54"/>
      <c r="R143" s="68"/>
      <c r="S143" s="69"/>
      <c r="T143" s="58"/>
      <c r="U143" s="92"/>
      <c r="V143" s="92"/>
      <c r="W143" s="54"/>
      <c r="X143" s="91"/>
      <c r="Y143" s="91"/>
      <c r="Z143" s="55"/>
      <c r="AA143" s="55"/>
      <c r="AB143" s="55"/>
      <c r="AC143" s="55"/>
      <c r="AD143" s="69"/>
      <c r="AE143" s="55"/>
      <c r="AF143" s="68"/>
      <c r="AG143" s="55"/>
      <c r="AH143" s="55"/>
      <c r="AI143" s="86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70"/>
      <c r="BN143" s="70"/>
      <c r="BO143" s="70"/>
      <c r="BP143" s="70"/>
      <c r="BQ143" s="70"/>
      <c r="BR143" s="70"/>
      <c r="BS143" s="54"/>
      <c r="BT143" s="54"/>
      <c r="BU143" s="54"/>
      <c r="BV143" s="54"/>
      <c r="BW143" s="54"/>
      <c r="BX143" s="70"/>
      <c r="BY143" s="71"/>
      <c r="BZ143" s="71"/>
      <c r="CA143" s="71"/>
      <c r="CB143" s="71"/>
      <c r="CC143" s="71"/>
      <c r="CD143" s="71"/>
      <c r="CE143" s="71"/>
      <c r="CF143" s="72"/>
      <c r="CG143" s="72"/>
      <c r="CH143" s="75"/>
      <c r="CI143" s="56"/>
      <c r="CJ143" s="56"/>
      <c r="CK143" s="43"/>
      <c r="CL143" s="44"/>
      <c r="CM143" s="43"/>
      <c r="CN143" s="44"/>
      <c r="CO143" s="44"/>
      <c r="CP143" s="44"/>
      <c r="CQ143" s="76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4"/>
      <c r="DH143" s="74"/>
      <c r="DI143" s="53"/>
      <c r="DK143" s="57"/>
    </row>
    <row r="144" spans="1:115" s="1" customFormat="1" ht="15" hidden="1" outlineLevel="1">
      <c r="A144" s="7"/>
      <c r="B144" s="35"/>
      <c r="C144" s="7"/>
      <c r="D144" s="66"/>
      <c r="E144" s="6"/>
      <c r="F144" s="67"/>
      <c r="G144" s="52"/>
      <c r="H144" s="6"/>
      <c r="I144" s="6"/>
      <c r="J144" s="54"/>
      <c r="K144" s="54"/>
      <c r="L144" s="54"/>
      <c r="M144" s="54"/>
      <c r="N144" s="54"/>
      <c r="O144" s="54"/>
      <c r="P144" s="54"/>
      <c r="Q144" s="54"/>
      <c r="R144" s="68"/>
      <c r="S144" s="69"/>
      <c r="T144" s="58"/>
      <c r="U144" s="92"/>
      <c r="V144" s="92"/>
      <c r="W144" s="54"/>
      <c r="X144" s="91"/>
      <c r="Y144" s="91"/>
      <c r="Z144" s="55"/>
      <c r="AA144" s="55"/>
      <c r="AB144" s="55"/>
      <c r="AC144" s="55"/>
      <c r="AD144" s="69"/>
      <c r="AE144" s="55"/>
      <c r="AF144" s="68"/>
      <c r="AG144" s="55"/>
      <c r="AH144" s="55"/>
      <c r="AI144" s="86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70"/>
      <c r="BN144" s="70"/>
      <c r="BO144" s="70"/>
      <c r="BP144" s="70"/>
      <c r="BQ144" s="70"/>
      <c r="BR144" s="70"/>
      <c r="BS144" s="54"/>
      <c r="BT144" s="54"/>
      <c r="BU144" s="54"/>
      <c r="BV144" s="54"/>
      <c r="BW144" s="54"/>
      <c r="BX144" s="70"/>
      <c r="BY144" s="71"/>
      <c r="BZ144" s="71"/>
      <c r="CA144" s="71"/>
      <c r="CB144" s="71"/>
      <c r="CC144" s="71"/>
      <c r="CD144" s="71"/>
      <c r="CE144" s="71"/>
      <c r="CF144" s="72"/>
      <c r="CG144" s="72"/>
      <c r="CH144" s="75"/>
      <c r="CI144" s="56"/>
      <c r="CJ144" s="56"/>
      <c r="CK144" s="43"/>
      <c r="CL144" s="44"/>
      <c r="CM144" s="43"/>
      <c r="CN144" s="44"/>
      <c r="CO144" s="44"/>
      <c r="CP144" s="44"/>
      <c r="CQ144" s="76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4"/>
      <c r="DH144" s="74"/>
      <c r="DI144" s="53"/>
      <c r="DK144" s="57"/>
    </row>
    <row r="145" spans="1:115" s="1" customFormat="1" ht="15" hidden="1" outlineLevel="1">
      <c r="A145" s="7"/>
      <c r="B145" s="35"/>
      <c r="C145" s="7"/>
      <c r="D145" s="66"/>
      <c r="E145" s="6"/>
      <c r="F145" s="67"/>
      <c r="G145" s="52"/>
      <c r="H145" s="6"/>
      <c r="I145" s="6"/>
      <c r="J145" s="54"/>
      <c r="K145" s="54"/>
      <c r="L145" s="54"/>
      <c r="M145" s="54"/>
      <c r="N145" s="54"/>
      <c r="O145" s="54"/>
      <c r="P145" s="54"/>
      <c r="Q145" s="54"/>
      <c r="R145" s="68"/>
      <c r="S145" s="69"/>
      <c r="T145" s="58"/>
      <c r="U145" s="92"/>
      <c r="V145" s="92"/>
      <c r="W145" s="54"/>
      <c r="X145" s="91"/>
      <c r="Y145" s="91"/>
      <c r="Z145" s="55"/>
      <c r="AA145" s="55"/>
      <c r="AB145" s="55"/>
      <c r="AC145" s="55"/>
      <c r="AD145" s="69"/>
      <c r="AE145" s="55"/>
      <c r="AF145" s="68"/>
      <c r="AG145" s="55"/>
      <c r="AH145" s="55"/>
      <c r="AI145" s="86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70"/>
      <c r="BN145" s="70"/>
      <c r="BO145" s="70"/>
      <c r="BP145" s="70"/>
      <c r="BQ145" s="70"/>
      <c r="BR145" s="70"/>
      <c r="BS145" s="54"/>
      <c r="BT145" s="54"/>
      <c r="BU145" s="54"/>
      <c r="BV145" s="54"/>
      <c r="BW145" s="54"/>
      <c r="BX145" s="70"/>
      <c r="BY145" s="71"/>
      <c r="BZ145" s="71"/>
      <c r="CA145" s="71"/>
      <c r="CB145" s="71"/>
      <c r="CC145" s="71"/>
      <c r="CD145" s="71"/>
      <c r="CE145" s="71"/>
      <c r="CF145" s="72"/>
      <c r="CG145" s="72"/>
      <c r="CH145" s="75"/>
      <c r="CI145" s="56"/>
      <c r="CJ145" s="56"/>
      <c r="CK145" s="43"/>
      <c r="CL145" s="44"/>
      <c r="CM145" s="43"/>
      <c r="CN145" s="44"/>
      <c r="CO145" s="44"/>
      <c r="CP145" s="44"/>
      <c r="CQ145" s="76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4"/>
      <c r="DH145" s="74"/>
      <c r="DI145" s="53"/>
      <c r="DK145" s="57"/>
    </row>
    <row r="146" spans="1:115" s="1" customFormat="1" ht="15" hidden="1" outlineLevel="1">
      <c r="A146" s="7"/>
      <c r="B146" s="35"/>
      <c r="C146" s="7"/>
      <c r="D146" s="66"/>
      <c r="E146" s="6"/>
      <c r="F146" s="67"/>
      <c r="G146" s="52"/>
      <c r="H146" s="6"/>
      <c r="I146" s="6"/>
      <c r="J146" s="54"/>
      <c r="K146" s="54"/>
      <c r="L146" s="54"/>
      <c r="M146" s="54"/>
      <c r="N146" s="54"/>
      <c r="O146" s="54"/>
      <c r="P146" s="54"/>
      <c r="Q146" s="54"/>
      <c r="R146" s="68"/>
      <c r="S146" s="69"/>
      <c r="T146" s="58"/>
      <c r="U146" s="92"/>
      <c r="V146" s="92"/>
      <c r="W146" s="54"/>
      <c r="X146" s="91"/>
      <c r="Y146" s="91"/>
      <c r="Z146" s="55"/>
      <c r="AA146" s="55"/>
      <c r="AB146" s="55"/>
      <c r="AC146" s="55"/>
      <c r="AD146" s="69"/>
      <c r="AE146" s="55"/>
      <c r="AF146" s="68"/>
      <c r="AG146" s="55"/>
      <c r="AH146" s="55"/>
      <c r="AI146" s="86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70"/>
      <c r="BN146" s="70"/>
      <c r="BO146" s="70"/>
      <c r="BP146" s="70"/>
      <c r="BQ146" s="70"/>
      <c r="BR146" s="70"/>
      <c r="BS146" s="54"/>
      <c r="BT146" s="54"/>
      <c r="BU146" s="54"/>
      <c r="BV146" s="54"/>
      <c r="BW146" s="54"/>
      <c r="BX146" s="70"/>
      <c r="BY146" s="71"/>
      <c r="BZ146" s="71"/>
      <c r="CA146" s="71"/>
      <c r="CB146" s="71"/>
      <c r="CC146" s="71"/>
      <c r="CD146" s="71"/>
      <c r="CE146" s="71"/>
      <c r="CF146" s="72"/>
      <c r="CG146" s="72"/>
      <c r="CH146" s="75"/>
      <c r="CI146" s="56"/>
      <c r="CJ146" s="56"/>
      <c r="CK146" s="43"/>
      <c r="CL146" s="44"/>
      <c r="CM146" s="43"/>
      <c r="CN146" s="44"/>
      <c r="CO146" s="44"/>
      <c r="CP146" s="44"/>
      <c r="CQ146" s="76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4"/>
      <c r="DH146" s="74"/>
      <c r="DI146" s="53"/>
      <c r="DK146" s="57"/>
    </row>
    <row r="147" spans="1:115" s="1" customFormat="1" ht="15" hidden="1" outlineLevel="1">
      <c r="A147" s="7"/>
      <c r="B147" s="35"/>
      <c r="C147" s="7"/>
      <c r="D147" s="66"/>
      <c r="E147" s="6"/>
      <c r="F147" s="67"/>
      <c r="G147" s="52"/>
      <c r="H147" s="6"/>
      <c r="I147" s="6"/>
      <c r="J147" s="54"/>
      <c r="K147" s="54"/>
      <c r="L147" s="54"/>
      <c r="M147" s="54"/>
      <c r="N147" s="54"/>
      <c r="O147" s="54"/>
      <c r="P147" s="54"/>
      <c r="Q147" s="54"/>
      <c r="R147" s="68"/>
      <c r="S147" s="69"/>
      <c r="T147" s="58"/>
      <c r="U147" s="92"/>
      <c r="V147" s="92"/>
      <c r="W147" s="54"/>
      <c r="X147" s="91"/>
      <c r="Y147" s="91"/>
      <c r="Z147" s="55"/>
      <c r="AA147" s="55"/>
      <c r="AB147" s="55"/>
      <c r="AC147" s="55"/>
      <c r="AD147" s="69"/>
      <c r="AE147" s="55"/>
      <c r="AF147" s="68"/>
      <c r="AG147" s="55"/>
      <c r="AH147" s="55"/>
      <c r="AI147" s="86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70"/>
      <c r="BN147" s="70"/>
      <c r="BO147" s="70"/>
      <c r="BP147" s="70"/>
      <c r="BQ147" s="70"/>
      <c r="BR147" s="70"/>
      <c r="BS147" s="54"/>
      <c r="BT147" s="54"/>
      <c r="BU147" s="54"/>
      <c r="BV147" s="54"/>
      <c r="BW147" s="54"/>
      <c r="BX147" s="70"/>
      <c r="BY147" s="71"/>
      <c r="BZ147" s="71"/>
      <c r="CA147" s="71"/>
      <c r="CB147" s="71"/>
      <c r="CC147" s="71"/>
      <c r="CD147" s="71"/>
      <c r="CE147" s="71"/>
      <c r="CF147" s="72"/>
      <c r="CG147" s="72"/>
      <c r="CH147" s="75"/>
      <c r="CI147" s="56"/>
      <c r="CJ147" s="56"/>
      <c r="CK147" s="43"/>
      <c r="CL147" s="44"/>
      <c r="CM147" s="43"/>
      <c r="CN147" s="44"/>
      <c r="CO147" s="44"/>
      <c r="CP147" s="44"/>
      <c r="CQ147" s="76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4"/>
      <c r="DH147" s="74"/>
      <c r="DI147" s="53"/>
      <c r="DK147" s="57"/>
    </row>
    <row r="148" spans="1:115" s="1" customFormat="1" ht="15" hidden="1" outlineLevel="1">
      <c r="A148" s="7"/>
      <c r="B148" s="35"/>
      <c r="C148" s="7"/>
      <c r="D148" s="66"/>
      <c r="E148" s="6"/>
      <c r="F148" s="67"/>
      <c r="G148" s="52"/>
      <c r="H148" s="6"/>
      <c r="I148" s="6"/>
      <c r="J148" s="54"/>
      <c r="K148" s="54"/>
      <c r="L148" s="54"/>
      <c r="M148" s="54"/>
      <c r="N148" s="54"/>
      <c r="O148" s="54"/>
      <c r="P148" s="54"/>
      <c r="Q148" s="54"/>
      <c r="R148" s="68"/>
      <c r="S148" s="69"/>
      <c r="T148" s="58"/>
      <c r="U148" s="92"/>
      <c r="V148" s="92"/>
      <c r="W148" s="54"/>
      <c r="X148" s="91"/>
      <c r="Y148" s="91"/>
      <c r="Z148" s="55"/>
      <c r="AA148" s="55"/>
      <c r="AB148" s="55"/>
      <c r="AC148" s="55"/>
      <c r="AD148" s="69"/>
      <c r="AE148" s="55"/>
      <c r="AF148" s="68"/>
      <c r="AG148" s="55"/>
      <c r="AH148" s="55"/>
      <c r="AI148" s="86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70"/>
      <c r="BN148" s="70"/>
      <c r="BO148" s="70"/>
      <c r="BP148" s="70"/>
      <c r="BQ148" s="70"/>
      <c r="BR148" s="70"/>
      <c r="BS148" s="54"/>
      <c r="BT148" s="54"/>
      <c r="BU148" s="54"/>
      <c r="BV148" s="54"/>
      <c r="BW148" s="54"/>
      <c r="BX148" s="70"/>
      <c r="BY148" s="71"/>
      <c r="BZ148" s="71"/>
      <c r="CA148" s="71"/>
      <c r="CB148" s="71"/>
      <c r="CC148" s="71"/>
      <c r="CD148" s="71"/>
      <c r="CE148" s="71"/>
      <c r="CF148" s="72"/>
      <c r="CG148" s="72"/>
      <c r="CH148" s="75"/>
      <c r="CI148" s="56"/>
      <c r="CJ148" s="56"/>
      <c r="CK148" s="43"/>
      <c r="CL148" s="44"/>
      <c r="CM148" s="43"/>
      <c r="CN148" s="44"/>
      <c r="CO148" s="44"/>
      <c r="CP148" s="44"/>
      <c r="CQ148" s="76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4"/>
      <c r="DH148" s="74"/>
      <c r="DI148" s="53"/>
      <c r="DK148" s="57"/>
    </row>
    <row r="149" spans="1:115" s="1" customFormat="1" ht="15" hidden="1" outlineLevel="1">
      <c r="A149" s="7"/>
      <c r="B149" s="35"/>
      <c r="C149" s="7"/>
      <c r="D149" s="66"/>
      <c r="E149" s="6"/>
      <c r="F149" s="67"/>
      <c r="G149" s="52"/>
      <c r="H149" s="6"/>
      <c r="I149" s="6"/>
      <c r="J149" s="54"/>
      <c r="K149" s="54"/>
      <c r="L149" s="54"/>
      <c r="M149" s="54"/>
      <c r="N149" s="54"/>
      <c r="O149" s="54"/>
      <c r="P149" s="54"/>
      <c r="Q149" s="54"/>
      <c r="R149" s="68"/>
      <c r="S149" s="69"/>
      <c r="T149" s="58"/>
      <c r="U149" s="92"/>
      <c r="V149" s="92"/>
      <c r="W149" s="54"/>
      <c r="X149" s="91"/>
      <c r="Y149" s="91"/>
      <c r="Z149" s="55"/>
      <c r="AA149" s="55"/>
      <c r="AB149" s="55"/>
      <c r="AC149" s="55"/>
      <c r="AD149" s="69"/>
      <c r="AE149" s="55"/>
      <c r="AF149" s="68"/>
      <c r="AG149" s="55"/>
      <c r="AH149" s="55"/>
      <c r="AI149" s="86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70"/>
      <c r="BN149" s="70"/>
      <c r="BO149" s="70"/>
      <c r="BP149" s="70"/>
      <c r="BQ149" s="70"/>
      <c r="BR149" s="70"/>
      <c r="BS149" s="54"/>
      <c r="BT149" s="54"/>
      <c r="BU149" s="54"/>
      <c r="BV149" s="54"/>
      <c r="BW149" s="54"/>
      <c r="BX149" s="70"/>
      <c r="BY149" s="71"/>
      <c r="BZ149" s="71"/>
      <c r="CA149" s="71"/>
      <c r="CB149" s="71"/>
      <c r="CC149" s="71"/>
      <c r="CD149" s="71"/>
      <c r="CE149" s="71"/>
      <c r="CF149" s="72"/>
      <c r="CG149" s="72"/>
      <c r="CH149" s="75"/>
      <c r="CI149" s="56"/>
      <c r="CJ149" s="56"/>
      <c r="CK149" s="43"/>
      <c r="CL149" s="44"/>
      <c r="CM149" s="43"/>
      <c r="CN149" s="44"/>
      <c r="CO149" s="44"/>
      <c r="CP149" s="44"/>
      <c r="CQ149" s="76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4"/>
      <c r="DH149" s="74"/>
      <c r="DI149" s="53"/>
      <c r="DK149" s="57"/>
    </row>
    <row r="150" spans="1:115" s="1" customFormat="1" ht="15" hidden="1" outlineLevel="1">
      <c r="A150" s="7"/>
      <c r="B150" s="35"/>
      <c r="C150" s="7"/>
      <c r="D150" s="66"/>
      <c r="E150" s="6"/>
      <c r="F150" s="67"/>
      <c r="G150" s="52"/>
      <c r="H150" s="6"/>
      <c r="I150" s="6"/>
      <c r="J150" s="54"/>
      <c r="K150" s="54"/>
      <c r="L150" s="54"/>
      <c r="M150" s="54"/>
      <c r="N150" s="54"/>
      <c r="O150" s="54"/>
      <c r="P150" s="54"/>
      <c r="Q150" s="54"/>
      <c r="R150" s="68"/>
      <c r="S150" s="69"/>
      <c r="T150" s="58"/>
      <c r="U150" s="92"/>
      <c r="V150" s="92"/>
      <c r="W150" s="54"/>
      <c r="X150" s="91"/>
      <c r="Y150" s="91"/>
      <c r="Z150" s="55"/>
      <c r="AA150" s="55"/>
      <c r="AB150" s="55"/>
      <c r="AC150" s="55"/>
      <c r="AD150" s="69"/>
      <c r="AE150" s="55"/>
      <c r="AF150" s="68"/>
      <c r="AG150" s="55"/>
      <c r="AH150" s="55"/>
      <c r="AI150" s="86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70"/>
      <c r="BN150" s="70"/>
      <c r="BO150" s="70"/>
      <c r="BP150" s="70"/>
      <c r="BQ150" s="70"/>
      <c r="BR150" s="70"/>
      <c r="BS150" s="54"/>
      <c r="BT150" s="54"/>
      <c r="BU150" s="54"/>
      <c r="BV150" s="54"/>
      <c r="BW150" s="54"/>
      <c r="BX150" s="70"/>
      <c r="BY150" s="71"/>
      <c r="BZ150" s="71"/>
      <c r="CA150" s="71"/>
      <c r="CB150" s="71"/>
      <c r="CC150" s="71"/>
      <c r="CD150" s="71"/>
      <c r="CE150" s="71"/>
      <c r="CF150" s="72"/>
      <c r="CG150" s="72"/>
      <c r="CH150" s="75"/>
      <c r="CI150" s="56"/>
      <c r="CJ150" s="56"/>
      <c r="CK150" s="43"/>
      <c r="CL150" s="44"/>
      <c r="CM150" s="43"/>
      <c r="CN150" s="44"/>
      <c r="CO150" s="44"/>
      <c r="CP150" s="44"/>
      <c r="CQ150" s="76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4"/>
      <c r="DH150" s="74"/>
      <c r="DI150" s="53"/>
      <c r="DK150" s="57"/>
    </row>
    <row r="151" spans="1:115" s="1" customFormat="1" ht="15" hidden="1" outlineLevel="1">
      <c r="A151" s="7"/>
      <c r="B151" s="35"/>
      <c r="C151" s="7"/>
      <c r="D151" s="66"/>
      <c r="E151" s="6"/>
      <c r="F151" s="67"/>
      <c r="G151" s="52"/>
      <c r="H151" s="6"/>
      <c r="I151" s="6"/>
      <c r="J151" s="54"/>
      <c r="K151" s="54"/>
      <c r="L151" s="54"/>
      <c r="M151" s="54"/>
      <c r="N151" s="54"/>
      <c r="O151" s="54"/>
      <c r="P151" s="54"/>
      <c r="Q151" s="54"/>
      <c r="R151" s="68"/>
      <c r="S151" s="69"/>
      <c r="T151" s="58"/>
      <c r="U151" s="92"/>
      <c r="V151" s="92"/>
      <c r="W151" s="54"/>
      <c r="X151" s="91"/>
      <c r="Y151" s="91"/>
      <c r="Z151" s="55"/>
      <c r="AA151" s="55"/>
      <c r="AB151" s="55"/>
      <c r="AC151" s="55"/>
      <c r="AD151" s="69"/>
      <c r="AE151" s="55"/>
      <c r="AF151" s="68"/>
      <c r="AG151" s="55"/>
      <c r="AH151" s="55"/>
      <c r="AI151" s="86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70"/>
      <c r="BN151" s="70"/>
      <c r="BO151" s="70"/>
      <c r="BP151" s="70"/>
      <c r="BQ151" s="70"/>
      <c r="BR151" s="70"/>
      <c r="BS151" s="54"/>
      <c r="BT151" s="54"/>
      <c r="BU151" s="54"/>
      <c r="BV151" s="54"/>
      <c r="BW151" s="54"/>
      <c r="BX151" s="70"/>
      <c r="BY151" s="71"/>
      <c r="BZ151" s="71"/>
      <c r="CA151" s="71"/>
      <c r="CB151" s="71"/>
      <c r="CC151" s="71"/>
      <c r="CD151" s="71"/>
      <c r="CE151" s="71"/>
      <c r="CF151" s="72"/>
      <c r="CG151" s="72"/>
      <c r="CH151" s="75"/>
      <c r="CI151" s="56"/>
      <c r="CJ151" s="56"/>
      <c r="CK151" s="43"/>
      <c r="CL151" s="44"/>
      <c r="CM151" s="43"/>
      <c r="CN151" s="44"/>
      <c r="CO151" s="44"/>
      <c r="CP151" s="44"/>
      <c r="CQ151" s="76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4"/>
      <c r="DH151" s="74"/>
      <c r="DI151" s="53"/>
      <c r="DK151" s="57"/>
    </row>
    <row r="152" spans="1:115" s="1" customFormat="1" ht="15" hidden="1" outlineLevel="1">
      <c r="A152" s="7"/>
      <c r="B152" s="35"/>
      <c r="C152" s="7"/>
      <c r="D152" s="66"/>
      <c r="E152" s="6"/>
      <c r="F152" s="67"/>
      <c r="G152" s="52"/>
      <c r="H152" s="6"/>
      <c r="I152" s="6"/>
      <c r="J152" s="54"/>
      <c r="K152" s="54"/>
      <c r="L152" s="54"/>
      <c r="M152" s="54"/>
      <c r="N152" s="54"/>
      <c r="O152" s="54"/>
      <c r="P152" s="54"/>
      <c r="Q152" s="54"/>
      <c r="R152" s="68"/>
      <c r="S152" s="69"/>
      <c r="T152" s="58"/>
      <c r="U152" s="92"/>
      <c r="V152" s="92"/>
      <c r="W152" s="54"/>
      <c r="X152" s="91"/>
      <c r="Y152" s="91"/>
      <c r="Z152" s="55"/>
      <c r="AA152" s="55"/>
      <c r="AB152" s="55"/>
      <c r="AC152" s="55"/>
      <c r="AD152" s="69"/>
      <c r="AE152" s="55"/>
      <c r="AF152" s="68"/>
      <c r="AG152" s="55"/>
      <c r="AH152" s="55"/>
      <c r="AI152" s="86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70"/>
      <c r="BN152" s="70"/>
      <c r="BO152" s="70"/>
      <c r="BP152" s="70"/>
      <c r="BQ152" s="70"/>
      <c r="BR152" s="70"/>
      <c r="BS152" s="54"/>
      <c r="BT152" s="54"/>
      <c r="BU152" s="54"/>
      <c r="BV152" s="54"/>
      <c r="BW152" s="54"/>
      <c r="BX152" s="70"/>
      <c r="BY152" s="71"/>
      <c r="BZ152" s="71"/>
      <c r="CA152" s="71"/>
      <c r="CB152" s="71"/>
      <c r="CC152" s="71"/>
      <c r="CD152" s="71"/>
      <c r="CE152" s="71"/>
      <c r="CF152" s="72"/>
      <c r="CG152" s="72"/>
      <c r="CH152" s="75"/>
      <c r="CI152" s="56"/>
      <c r="CJ152" s="56"/>
      <c r="CK152" s="43"/>
      <c r="CL152" s="44"/>
      <c r="CM152" s="43"/>
      <c r="CN152" s="44"/>
      <c r="CO152" s="44"/>
      <c r="CP152" s="44"/>
      <c r="CQ152" s="76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4"/>
      <c r="DH152" s="74"/>
      <c r="DI152" s="53"/>
      <c r="DK152" s="57"/>
    </row>
    <row r="153" spans="1:115" s="1" customFormat="1" ht="15" hidden="1" outlineLevel="1">
      <c r="A153" s="7"/>
      <c r="B153" s="35"/>
      <c r="C153" s="7"/>
      <c r="D153" s="66"/>
      <c r="E153" s="6"/>
      <c r="F153" s="67"/>
      <c r="G153" s="52"/>
      <c r="H153" s="6"/>
      <c r="I153" s="6"/>
      <c r="J153" s="54"/>
      <c r="K153" s="54"/>
      <c r="L153" s="54"/>
      <c r="M153" s="54"/>
      <c r="N153" s="54"/>
      <c r="O153" s="54"/>
      <c r="P153" s="54"/>
      <c r="Q153" s="54"/>
      <c r="R153" s="68"/>
      <c r="S153" s="69"/>
      <c r="T153" s="58"/>
      <c r="U153" s="92"/>
      <c r="V153" s="92"/>
      <c r="W153" s="54"/>
      <c r="X153" s="91"/>
      <c r="Y153" s="91"/>
      <c r="Z153" s="55"/>
      <c r="AA153" s="55"/>
      <c r="AB153" s="55"/>
      <c r="AC153" s="55"/>
      <c r="AD153" s="69"/>
      <c r="AE153" s="55"/>
      <c r="AF153" s="68"/>
      <c r="AG153" s="55"/>
      <c r="AH153" s="55"/>
      <c r="AI153" s="86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70"/>
      <c r="BN153" s="70"/>
      <c r="BO153" s="70"/>
      <c r="BP153" s="70"/>
      <c r="BQ153" s="70"/>
      <c r="BR153" s="70"/>
      <c r="BS153" s="54"/>
      <c r="BT153" s="54"/>
      <c r="BU153" s="54"/>
      <c r="BV153" s="54"/>
      <c r="BW153" s="54"/>
      <c r="BX153" s="70"/>
      <c r="BY153" s="71"/>
      <c r="BZ153" s="71"/>
      <c r="CA153" s="71"/>
      <c r="CB153" s="71"/>
      <c r="CC153" s="71"/>
      <c r="CD153" s="71"/>
      <c r="CE153" s="71"/>
      <c r="CF153" s="72"/>
      <c r="CG153" s="72"/>
      <c r="CH153" s="75"/>
      <c r="CI153" s="56"/>
      <c r="CJ153" s="56"/>
      <c r="CK153" s="43"/>
      <c r="CL153" s="44"/>
      <c r="CM153" s="43"/>
      <c r="CN153" s="44"/>
      <c r="CO153" s="44"/>
      <c r="CP153" s="44"/>
      <c r="CQ153" s="76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4"/>
      <c r="DH153" s="74"/>
      <c r="DI153" s="53"/>
      <c r="DK153" s="57"/>
    </row>
    <row r="154" spans="1:115" s="1" customFormat="1" ht="15" hidden="1" outlineLevel="1">
      <c r="A154" s="7"/>
      <c r="B154" s="35"/>
      <c r="C154" s="7"/>
      <c r="D154" s="66"/>
      <c r="E154" s="6"/>
      <c r="F154" s="67"/>
      <c r="G154" s="52"/>
      <c r="H154" s="6"/>
      <c r="I154" s="6"/>
      <c r="J154" s="54"/>
      <c r="K154" s="54"/>
      <c r="L154" s="54"/>
      <c r="M154" s="54"/>
      <c r="N154" s="54"/>
      <c r="O154" s="54"/>
      <c r="P154" s="54"/>
      <c r="Q154" s="54"/>
      <c r="R154" s="68"/>
      <c r="S154" s="69"/>
      <c r="T154" s="58"/>
      <c r="U154" s="92"/>
      <c r="V154" s="92"/>
      <c r="W154" s="54"/>
      <c r="X154" s="91"/>
      <c r="Y154" s="91"/>
      <c r="Z154" s="55"/>
      <c r="AA154" s="55"/>
      <c r="AB154" s="55"/>
      <c r="AC154" s="55"/>
      <c r="AD154" s="69"/>
      <c r="AE154" s="55"/>
      <c r="AF154" s="68"/>
      <c r="AG154" s="55"/>
      <c r="AH154" s="55"/>
      <c r="AI154" s="86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70"/>
      <c r="BN154" s="70"/>
      <c r="BO154" s="70"/>
      <c r="BP154" s="70"/>
      <c r="BQ154" s="70"/>
      <c r="BR154" s="70"/>
      <c r="BS154" s="54"/>
      <c r="BT154" s="54"/>
      <c r="BU154" s="54"/>
      <c r="BV154" s="54"/>
      <c r="BW154" s="54"/>
      <c r="BX154" s="70"/>
      <c r="BY154" s="71"/>
      <c r="BZ154" s="71"/>
      <c r="CA154" s="71"/>
      <c r="CB154" s="71"/>
      <c r="CC154" s="71"/>
      <c r="CD154" s="71"/>
      <c r="CE154" s="71"/>
      <c r="CF154" s="72"/>
      <c r="CG154" s="72"/>
      <c r="CH154" s="75"/>
      <c r="CI154" s="56"/>
      <c r="CJ154" s="56"/>
      <c r="CK154" s="43"/>
      <c r="CL154" s="44"/>
      <c r="CM154" s="43"/>
      <c r="CN154" s="44"/>
      <c r="CO154" s="44"/>
      <c r="CP154" s="44"/>
      <c r="CQ154" s="76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4"/>
      <c r="DH154" s="74"/>
      <c r="DI154" s="53"/>
      <c r="DK154" s="57"/>
    </row>
    <row r="155" spans="1:115" s="1" customFormat="1" ht="15" hidden="1" outlineLevel="1">
      <c r="A155" s="7"/>
      <c r="B155" s="35"/>
      <c r="C155" s="7"/>
      <c r="D155" s="66"/>
      <c r="E155" s="6"/>
      <c r="F155" s="67"/>
      <c r="G155" s="52"/>
      <c r="H155" s="6"/>
      <c r="I155" s="6"/>
      <c r="J155" s="54"/>
      <c r="K155" s="54"/>
      <c r="L155" s="54"/>
      <c r="M155" s="54"/>
      <c r="N155" s="54"/>
      <c r="O155" s="54"/>
      <c r="P155" s="54"/>
      <c r="Q155" s="54"/>
      <c r="R155" s="68"/>
      <c r="S155" s="69"/>
      <c r="T155" s="58"/>
      <c r="U155" s="92"/>
      <c r="V155" s="92"/>
      <c r="W155" s="54"/>
      <c r="X155" s="91"/>
      <c r="Y155" s="91"/>
      <c r="Z155" s="55"/>
      <c r="AA155" s="55"/>
      <c r="AB155" s="55"/>
      <c r="AC155" s="55"/>
      <c r="AD155" s="69"/>
      <c r="AE155" s="55"/>
      <c r="AF155" s="68"/>
      <c r="AG155" s="55"/>
      <c r="AH155" s="55"/>
      <c r="AI155" s="86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70"/>
      <c r="BN155" s="70"/>
      <c r="BO155" s="70"/>
      <c r="BP155" s="70"/>
      <c r="BQ155" s="70"/>
      <c r="BR155" s="70"/>
      <c r="BS155" s="54"/>
      <c r="BT155" s="54"/>
      <c r="BU155" s="54"/>
      <c r="BV155" s="54"/>
      <c r="BW155" s="54"/>
      <c r="BX155" s="70"/>
      <c r="BY155" s="71"/>
      <c r="BZ155" s="71"/>
      <c r="CA155" s="71"/>
      <c r="CB155" s="71"/>
      <c r="CC155" s="71"/>
      <c r="CD155" s="71"/>
      <c r="CE155" s="71"/>
      <c r="CF155" s="72"/>
      <c r="CG155" s="72"/>
      <c r="CH155" s="75"/>
      <c r="CI155" s="56"/>
      <c r="CJ155" s="56"/>
      <c r="CK155" s="43"/>
      <c r="CL155" s="44"/>
      <c r="CM155" s="43"/>
      <c r="CN155" s="44"/>
      <c r="CO155" s="44"/>
      <c r="CP155" s="44"/>
      <c r="CQ155" s="76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4"/>
      <c r="DH155" s="74"/>
      <c r="DI155" s="53"/>
      <c r="DK155" s="57"/>
    </row>
    <row r="156" spans="1:115" s="1" customFormat="1" ht="15" hidden="1" outlineLevel="1">
      <c r="A156" s="7"/>
      <c r="B156" s="35"/>
      <c r="C156" s="7"/>
      <c r="D156" s="66"/>
      <c r="E156" s="6"/>
      <c r="F156" s="67"/>
      <c r="G156" s="52"/>
      <c r="H156" s="6"/>
      <c r="I156" s="6"/>
      <c r="J156" s="54"/>
      <c r="K156" s="54"/>
      <c r="L156" s="54"/>
      <c r="M156" s="54"/>
      <c r="N156" s="54"/>
      <c r="O156" s="54"/>
      <c r="P156" s="54"/>
      <c r="Q156" s="54"/>
      <c r="R156" s="68"/>
      <c r="S156" s="69"/>
      <c r="T156" s="58"/>
      <c r="U156" s="92"/>
      <c r="V156" s="92"/>
      <c r="W156" s="54"/>
      <c r="X156" s="91"/>
      <c r="Y156" s="91"/>
      <c r="Z156" s="55"/>
      <c r="AA156" s="55"/>
      <c r="AB156" s="55"/>
      <c r="AC156" s="55"/>
      <c r="AD156" s="69"/>
      <c r="AE156" s="55"/>
      <c r="AF156" s="68"/>
      <c r="AG156" s="55"/>
      <c r="AH156" s="55"/>
      <c r="AI156" s="86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70"/>
      <c r="BN156" s="70"/>
      <c r="BO156" s="70"/>
      <c r="BP156" s="70"/>
      <c r="BQ156" s="70"/>
      <c r="BR156" s="70"/>
      <c r="BS156" s="54"/>
      <c r="BT156" s="54"/>
      <c r="BU156" s="54"/>
      <c r="BV156" s="54"/>
      <c r="BW156" s="54"/>
      <c r="BX156" s="70"/>
      <c r="BY156" s="71"/>
      <c r="BZ156" s="71"/>
      <c r="CA156" s="71"/>
      <c r="CB156" s="71"/>
      <c r="CC156" s="71"/>
      <c r="CD156" s="71"/>
      <c r="CE156" s="71"/>
      <c r="CF156" s="72"/>
      <c r="CG156" s="72"/>
      <c r="CH156" s="75"/>
      <c r="CI156" s="56"/>
      <c r="CJ156" s="56"/>
      <c r="CK156" s="43"/>
      <c r="CL156" s="44"/>
      <c r="CM156" s="43"/>
      <c r="CN156" s="44"/>
      <c r="CO156" s="44"/>
      <c r="CP156" s="44"/>
      <c r="CQ156" s="76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4"/>
      <c r="DH156" s="74"/>
      <c r="DI156" s="53"/>
      <c r="DK156" s="57"/>
    </row>
    <row r="157" spans="1:115" s="1" customFormat="1" ht="15" hidden="1" outlineLevel="1">
      <c r="A157" s="7"/>
      <c r="B157" s="35"/>
      <c r="C157" s="7"/>
      <c r="D157" s="66"/>
      <c r="E157" s="6"/>
      <c r="F157" s="67"/>
      <c r="G157" s="52"/>
      <c r="H157" s="6"/>
      <c r="I157" s="6"/>
      <c r="J157" s="54"/>
      <c r="K157" s="54"/>
      <c r="L157" s="54"/>
      <c r="M157" s="54"/>
      <c r="N157" s="54"/>
      <c r="O157" s="54"/>
      <c r="P157" s="54"/>
      <c r="Q157" s="54"/>
      <c r="R157" s="68"/>
      <c r="S157" s="69"/>
      <c r="T157" s="58"/>
      <c r="U157" s="92"/>
      <c r="V157" s="92"/>
      <c r="W157" s="54"/>
      <c r="X157" s="91"/>
      <c r="Y157" s="91"/>
      <c r="Z157" s="55"/>
      <c r="AA157" s="55"/>
      <c r="AB157" s="55"/>
      <c r="AC157" s="55"/>
      <c r="AD157" s="69"/>
      <c r="AE157" s="55"/>
      <c r="AF157" s="68"/>
      <c r="AG157" s="55"/>
      <c r="AH157" s="55"/>
      <c r="AI157" s="86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70"/>
      <c r="BN157" s="70"/>
      <c r="BO157" s="70"/>
      <c r="BP157" s="70"/>
      <c r="BQ157" s="70"/>
      <c r="BR157" s="70"/>
      <c r="BS157" s="54"/>
      <c r="BT157" s="54"/>
      <c r="BU157" s="54"/>
      <c r="BV157" s="54"/>
      <c r="BW157" s="54"/>
      <c r="BX157" s="70"/>
      <c r="BY157" s="71"/>
      <c r="BZ157" s="71"/>
      <c r="CA157" s="71"/>
      <c r="CB157" s="71"/>
      <c r="CC157" s="71"/>
      <c r="CD157" s="71"/>
      <c r="CE157" s="71"/>
      <c r="CF157" s="72"/>
      <c r="CG157" s="72"/>
      <c r="CH157" s="75"/>
      <c r="CI157" s="56"/>
      <c r="CJ157" s="56"/>
      <c r="CK157" s="43"/>
      <c r="CL157" s="44"/>
      <c r="CM157" s="43"/>
      <c r="CN157" s="44"/>
      <c r="CO157" s="44"/>
      <c r="CP157" s="44"/>
      <c r="CQ157" s="76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4"/>
      <c r="DH157" s="74"/>
      <c r="DI157" s="53"/>
      <c r="DK157" s="57"/>
    </row>
    <row r="158" spans="1:115" s="1" customFormat="1" ht="15" hidden="1" outlineLevel="1">
      <c r="A158" s="7"/>
      <c r="B158" s="35"/>
      <c r="C158" s="7"/>
      <c r="D158" s="66"/>
      <c r="E158" s="6"/>
      <c r="F158" s="67"/>
      <c r="G158" s="52"/>
      <c r="H158" s="6"/>
      <c r="I158" s="6"/>
      <c r="J158" s="54"/>
      <c r="K158" s="54"/>
      <c r="L158" s="54"/>
      <c r="M158" s="54"/>
      <c r="N158" s="54"/>
      <c r="O158" s="54"/>
      <c r="P158" s="54"/>
      <c r="Q158" s="54"/>
      <c r="R158" s="68"/>
      <c r="S158" s="69"/>
      <c r="T158" s="58"/>
      <c r="U158" s="92"/>
      <c r="V158" s="92"/>
      <c r="W158" s="54"/>
      <c r="X158" s="91"/>
      <c r="Y158" s="91"/>
      <c r="Z158" s="55"/>
      <c r="AA158" s="55"/>
      <c r="AB158" s="55"/>
      <c r="AC158" s="55"/>
      <c r="AD158" s="69"/>
      <c r="AE158" s="55"/>
      <c r="AF158" s="68"/>
      <c r="AG158" s="55"/>
      <c r="AH158" s="55"/>
      <c r="AI158" s="86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70"/>
      <c r="BN158" s="70"/>
      <c r="BO158" s="70"/>
      <c r="BP158" s="70"/>
      <c r="BQ158" s="70"/>
      <c r="BR158" s="70"/>
      <c r="BS158" s="54"/>
      <c r="BT158" s="54"/>
      <c r="BU158" s="54"/>
      <c r="BV158" s="54"/>
      <c r="BW158" s="54"/>
      <c r="BX158" s="70"/>
      <c r="BY158" s="71"/>
      <c r="BZ158" s="71"/>
      <c r="CA158" s="71"/>
      <c r="CB158" s="71"/>
      <c r="CC158" s="71"/>
      <c r="CD158" s="71"/>
      <c r="CE158" s="71"/>
      <c r="CF158" s="72"/>
      <c r="CG158" s="72"/>
      <c r="CH158" s="75"/>
      <c r="CI158" s="56"/>
      <c r="CJ158" s="56"/>
      <c r="CK158" s="43"/>
      <c r="CL158" s="44"/>
      <c r="CM158" s="43"/>
      <c r="CN158" s="44"/>
      <c r="CO158" s="44"/>
      <c r="CP158" s="44"/>
      <c r="CQ158" s="76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4"/>
      <c r="DH158" s="74"/>
      <c r="DI158" s="53"/>
      <c r="DK158" s="57"/>
    </row>
    <row r="159" spans="1:115" s="1" customFormat="1" ht="15" hidden="1" outlineLevel="1">
      <c r="A159" s="7"/>
      <c r="B159" s="35"/>
      <c r="C159" s="7"/>
      <c r="D159" s="66"/>
      <c r="E159" s="6"/>
      <c r="F159" s="67"/>
      <c r="G159" s="52"/>
      <c r="H159" s="6"/>
      <c r="I159" s="6"/>
      <c r="J159" s="54"/>
      <c r="K159" s="54"/>
      <c r="L159" s="54"/>
      <c r="M159" s="54"/>
      <c r="N159" s="54"/>
      <c r="O159" s="54"/>
      <c r="P159" s="54"/>
      <c r="Q159" s="54"/>
      <c r="R159" s="68"/>
      <c r="S159" s="69"/>
      <c r="T159" s="58"/>
      <c r="U159" s="92"/>
      <c r="V159" s="92"/>
      <c r="W159" s="54"/>
      <c r="X159" s="91"/>
      <c r="Y159" s="91"/>
      <c r="Z159" s="55"/>
      <c r="AA159" s="55"/>
      <c r="AB159" s="55"/>
      <c r="AC159" s="55"/>
      <c r="AD159" s="69"/>
      <c r="AE159" s="55"/>
      <c r="AF159" s="68"/>
      <c r="AG159" s="55"/>
      <c r="AH159" s="55"/>
      <c r="AI159" s="86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70"/>
      <c r="BN159" s="70"/>
      <c r="BO159" s="70"/>
      <c r="BP159" s="70"/>
      <c r="BQ159" s="70"/>
      <c r="BR159" s="70"/>
      <c r="BS159" s="54"/>
      <c r="BT159" s="54"/>
      <c r="BU159" s="54"/>
      <c r="BV159" s="54"/>
      <c r="BW159" s="54"/>
      <c r="BX159" s="70"/>
      <c r="BY159" s="71"/>
      <c r="BZ159" s="71"/>
      <c r="CA159" s="71"/>
      <c r="CB159" s="71"/>
      <c r="CC159" s="71"/>
      <c r="CD159" s="71"/>
      <c r="CE159" s="71"/>
      <c r="CF159" s="72"/>
      <c r="CG159" s="72"/>
      <c r="CH159" s="75"/>
      <c r="CI159" s="56"/>
      <c r="CJ159" s="56"/>
      <c r="CK159" s="43"/>
      <c r="CL159" s="44"/>
      <c r="CM159" s="43"/>
      <c r="CN159" s="44"/>
      <c r="CO159" s="44"/>
      <c r="CP159" s="44"/>
      <c r="CQ159" s="76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4"/>
      <c r="DH159" s="74"/>
      <c r="DI159" s="53"/>
      <c r="DK159" s="57"/>
    </row>
    <row r="160" spans="1:115" s="1" customFormat="1" ht="15" hidden="1" outlineLevel="1">
      <c r="A160" s="7"/>
      <c r="B160" s="35"/>
      <c r="C160" s="7"/>
      <c r="D160" s="66"/>
      <c r="E160" s="6"/>
      <c r="F160" s="67"/>
      <c r="G160" s="52"/>
      <c r="H160" s="6"/>
      <c r="I160" s="6"/>
      <c r="J160" s="54"/>
      <c r="K160" s="54"/>
      <c r="L160" s="54"/>
      <c r="M160" s="54"/>
      <c r="N160" s="54"/>
      <c r="O160" s="54"/>
      <c r="P160" s="54"/>
      <c r="Q160" s="54"/>
      <c r="R160" s="68"/>
      <c r="S160" s="69"/>
      <c r="T160" s="58"/>
      <c r="U160" s="92"/>
      <c r="V160" s="92"/>
      <c r="W160" s="54"/>
      <c r="X160" s="91"/>
      <c r="Y160" s="91"/>
      <c r="Z160" s="55"/>
      <c r="AA160" s="55"/>
      <c r="AB160" s="55"/>
      <c r="AC160" s="55"/>
      <c r="AD160" s="69"/>
      <c r="AE160" s="55"/>
      <c r="AF160" s="68"/>
      <c r="AG160" s="55"/>
      <c r="AH160" s="55"/>
      <c r="AI160" s="86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70"/>
      <c r="BN160" s="70"/>
      <c r="BO160" s="70"/>
      <c r="BP160" s="70"/>
      <c r="BQ160" s="70"/>
      <c r="BR160" s="70"/>
      <c r="BS160" s="54"/>
      <c r="BT160" s="54"/>
      <c r="BU160" s="54"/>
      <c r="BV160" s="54"/>
      <c r="BW160" s="54"/>
      <c r="BX160" s="70"/>
      <c r="BY160" s="71"/>
      <c r="BZ160" s="71"/>
      <c r="CA160" s="71"/>
      <c r="CB160" s="71"/>
      <c r="CC160" s="71"/>
      <c r="CD160" s="71"/>
      <c r="CE160" s="71"/>
      <c r="CF160" s="72"/>
      <c r="CG160" s="72"/>
      <c r="CH160" s="75"/>
      <c r="CI160" s="56"/>
      <c r="CJ160" s="56"/>
      <c r="CK160" s="43"/>
      <c r="CL160" s="44"/>
      <c r="CM160" s="43"/>
      <c r="CN160" s="44"/>
      <c r="CO160" s="44"/>
      <c r="CP160" s="44"/>
      <c r="CQ160" s="76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4"/>
      <c r="DH160" s="74"/>
      <c r="DI160" s="53"/>
      <c r="DK160" s="57"/>
    </row>
    <row r="161" spans="1:115" s="1" customFormat="1" ht="15" hidden="1" outlineLevel="1">
      <c r="A161" s="7"/>
      <c r="B161" s="35"/>
      <c r="C161" s="7"/>
      <c r="D161" s="66"/>
      <c r="E161" s="6"/>
      <c r="F161" s="67"/>
      <c r="G161" s="52"/>
      <c r="H161" s="6"/>
      <c r="I161" s="6"/>
      <c r="J161" s="54"/>
      <c r="K161" s="54"/>
      <c r="L161" s="54"/>
      <c r="M161" s="54"/>
      <c r="N161" s="54"/>
      <c r="O161" s="54"/>
      <c r="P161" s="54"/>
      <c r="Q161" s="54"/>
      <c r="R161" s="68"/>
      <c r="S161" s="69"/>
      <c r="T161" s="58"/>
      <c r="U161" s="92"/>
      <c r="V161" s="92"/>
      <c r="W161" s="54"/>
      <c r="X161" s="91"/>
      <c r="Y161" s="91"/>
      <c r="Z161" s="55"/>
      <c r="AA161" s="55"/>
      <c r="AB161" s="55"/>
      <c r="AC161" s="55"/>
      <c r="AD161" s="69"/>
      <c r="AE161" s="55"/>
      <c r="AF161" s="68"/>
      <c r="AG161" s="55"/>
      <c r="AH161" s="55"/>
      <c r="AI161" s="86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70"/>
      <c r="BN161" s="70"/>
      <c r="BO161" s="70"/>
      <c r="BP161" s="70"/>
      <c r="BQ161" s="70"/>
      <c r="BR161" s="70"/>
      <c r="BS161" s="54"/>
      <c r="BT161" s="54"/>
      <c r="BU161" s="54"/>
      <c r="BV161" s="54"/>
      <c r="BW161" s="54"/>
      <c r="BX161" s="70"/>
      <c r="BY161" s="71"/>
      <c r="BZ161" s="71"/>
      <c r="CA161" s="71"/>
      <c r="CB161" s="71"/>
      <c r="CC161" s="71"/>
      <c r="CD161" s="71"/>
      <c r="CE161" s="71"/>
      <c r="CF161" s="72"/>
      <c r="CG161" s="72"/>
      <c r="CH161" s="75"/>
      <c r="CI161" s="56"/>
      <c r="CJ161" s="56"/>
      <c r="CK161" s="43"/>
      <c r="CL161" s="44"/>
      <c r="CM161" s="43"/>
      <c r="CN161" s="44"/>
      <c r="CO161" s="44"/>
      <c r="CP161" s="44"/>
      <c r="CQ161" s="76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4"/>
      <c r="DH161" s="74"/>
      <c r="DI161" s="53"/>
      <c r="DK161" s="57"/>
    </row>
    <row r="162" spans="1:115" s="1" customFormat="1" ht="15" hidden="1" outlineLevel="1">
      <c r="A162" s="7"/>
      <c r="B162" s="35"/>
      <c r="C162" s="7"/>
      <c r="D162" s="66"/>
      <c r="E162" s="6"/>
      <c r="F162" s="67"/>
      <c r="G162" s="52"/>
      <c r="H162" s="6"/>
      <c r="I162" s="6"/>
      <c r="J162" s="54"/>
      <c r="K162" s="54"/>
      <c r="L162" s="54"/>
      <c r="M162" s="54"/>
      <c r="N162" s="54"/>
      <c r="O162" s="54"/>
      <c r="P162" s="54"/>
      <c r="Q162" s="54"/>
      <c r="R162" s="68"/>
      <c r="S162" s="69"/>
      <c r="T162" s="58"/>
      <c r="U162" s="92"/>
      <c r="V162" s="92"/>
      <c r="W162" s="54"/>
      <c r="X162" s="91"/>
      <c r="Y162" s="91"/>
      <c r="Z162" s="55"/>
      <c r="AA162" s="55"/>
      <c r="AB162" s="55"/>
      <c r="AC162" s="55"/>
      <c r="AD162" s="69"/>
      <c r="AE162" s="55"/>
      <c r="AF162" s="68"/>
      <c r="AG162" s="55"/>
      <c r="AH162" s="55"/>
      <c r="AI162" s="86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70"/>
      <c r="BN162" s="70"/>
      <c r="BO162" s="70"/>
      <c r="BP162" s="70"/>
      <c r="BQ162" s="70"/>
      <c r="BR162" s="70"/>
      <c r="BS162" s="54"/>
      <c r="BT162" s="54"/>
      <c r="BU162" s="54"/>
      <c r="BV162" s="54"/>
      <c r="BW162" s="54"/>
      <c r="BX162" s="70"/>
      <c r="BY162" s="71"/>
      <c r="BZ162" s="71"/>
      <c r="CA162" s="71"/>
      <c r="CB162" s="71"/>
      <c r="CC162" s="71"/>
      <c r="CD162" s="71"/>
      <c r="CE162" s="71"/>
      <c r="CF162" s="72"/>
      <c r="CG162" s="72"/>
      <c r="CH162" s="75"/>
      <c r="CI162" s="56"/>
      <c r="CJ162" s="56"/>
      <c r="CK162" s="43"/>
      <c r="CL162" s="44"/>
      <c r="CM162" s="43"/>
      <c r="CN162" s="44"/>
      <c r="CO162" s="44"/>
      <c r="CP162" s="44"/>
      <c r="CQ162" s="76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4"/>
      <c r="DH162" s="74"/>
      <c r="DI162" s="53"/>
      <c r="DK162" s="57"/>
    </row>
    <row r="163" spans="1:115" s="1" customFormat="1" ht="15" hidden="1" outlineLevel="1">
      <c r="A163" s="7"/>
      <c r="B163" s="35"/>
      <c r="C163" s="7"/>
      <c r="D163" s="66"/>
      <c r="E163" s="6"/>
      <c r="F163" s="67"/>
      <c r="G163" s="52"/>
      <c r="H163" s="6"/>
      <c r="I163" s="6"/>
      <c r="J163" s="54"/>
      <c r="K163" s="54"/>
      <c r="L163" s="54"/>
      <c r="M163" s="54"/>
      <c r="N163" s="54"/>
      <c r="O163" s="54"/>
      <c r="P163" s="54"/>
      <c r="Q163" s="54"/>
      <c r="R163" s="68"/>
      <c r="S163" s="69"/>
      <c r="T163" s="58"/>
      <c r="U163" s="92"/>
      <c r="V163" s="92"/>
      <c r="W163" s="54"/>
      <c r="X163" s="91"/>
      <c r="Y163" s="91"/>
      <c r="Z163" s="55"/>
      <c r="AA163" s="55"/>
      <c r="AB163" s="55"/>
      <c r="AC163" s="55"/>
      <c r="AD163" s="69"/>
      <c r="AE163" s="55"/>
      <c r="AF163" s="68"/>
      <c r="AG163" s="55"/>
      <c r="AH163" s="55"/>
      <c r="AI163" s="86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70"/>
      <c r="BN163" s="70"/>
      <c r="BO163" s="70"/>
      <c r="BP163" s="70"/>
      <c r="BQ163" s="70"/>
      <c r="BR163" s="70"/>
      <c r="BS163" s="54"/>
      <c r="BT163" s="54"/>
      <c r="BU163" s="54"/>
      <c r="BV163" s="54"/>
      <c r="BW163" s="54"/>
      <c r="BX163" s="70"/>
      <c r="BY163" s="71"/>
      <c r="BZ163" s="71"/>
      <c r="CA163" s="71"/>
      <c r="CB163" s="71"/>
      <c r="CC163" s="71"/>
      <c r="CD163" s="71"/>
      <c r="CE163" s="71"/>
      <c r="CF163" s="72"/>
      <c r="CG163" s="72"/>
      <c r="CH163" s="75"/>
      <c r="CI163" s="56"/>
      <c r="CJ163" s="56"/>
      <c r="CK163" s="43"/>
      <c r="CL163" s="44"/>
      <c r="CM163" s="43"/>
      <c r="CN163" s="44"/>
      <c r="CO163" s="44"/>
      <c r="CP163" s="44"/>
      <c r="CQ163" s="76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4"/>
      <c r="DH163" s="74"/>
      <c r="DI163" s="53"/>
      <c r="DK163" s="57"/>
    </row>
    <row r="164" spans="1:115" s="1" customFormat="1" ht="15" hidden="1" outlineLevel="1">
      <c r="A164" s="7"/>
      <c r="B164" s="35"/>
      <c r="C164" s="7"/>
      <c r="D164" s="66"/>
      <c r="E164" s="6"/>
      <c r="F164" s="67"/>
      <c r="G164" s="52"/>
      <c r="H164" s="6"/>
      <c r="I164" s="6"/>
      <c r="J164" s="54"/>
      <c r="K164" s="54"/>
      <c r="L164" s="54"/>
      <c r="M164" s="54"/>
      <c r="N164" s="54"/>
      <c r="O164" s="54"/>
      <c r="P164" s="54"/>
      <c r="Q164" s="54"/>
      <c r="R164" s="68"/>
      <c r="S164" s="69"/>
      <c r="T164" s="58"/>
      <c r="U164" s="92"/>
      <c r="V164" s="92"/>
      <c r="W164" s="54"/>
      <c r="X164" s="91"/>
      <c r="Y164" s="91"/>
      <c r="Z164" s="55"/>
      <c r="AA164" s="55"/>
      <c r="AB164" s="55"/>
      <c r="AC164" s="55"/>
      <c r="AD164" s="69"/>
      <c r="AE164" s="55"/>
      <c r="AF164" s="68"/>
      <c r="AG164" s="55"/>
      <c r="AH164" s="55"/>
      <c r="AI164" s="86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70"/>
      <c r="BN164" s="70"/>
      <c r="BO164" s="70"/>
      <c r="BP164" s="70"/>
      <c r="BQ164" s="70"/>
      <c r="BR164" s="70"/>
      <c r="BS164" s="54"/>
      <c r="BT164" s="54"/>
      <c r="BU164" s="54"/>
      <c r="BV164" s="54"/>
      <c r="BW164" s="54"/>
      <c r="BX164" s="70"/>
      <c r="BY164" s="71"/>
      <c r="BZ164" s="71"/>
      <c r="CA164" s="71"/>
      <c r="CB164" s="71"/>
      <c r="CC164" s="71"/>
      <c r="CD164" s="71"/>
      <c r="CE164" s="71"/>
      <c r="CF164" s="72"/>
      <c r="CG164" s="72"/>
      <c r="CH164" s="75"/>
      <c r="CI164" s="56"/>
      <c r="CJ164" s="56"/>
      <c r="CK164" s="43"/>
      <c r="CL164" s="44"/>
      <c r="CM164" s="43"/>
      <c r="CN164" s="44"/>
      <c r="CO164" s="44"/>
      <c r="CP164" s="44"/>
      <c r="CQ164" s="76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4"/>
      <c r="DH164" s="74"/>
      <c r="DI164" s="53"/>
      <c r="DK164" s="57"/>
    </row>
    <row r="165" spans="1:115" s="1" customFormat="1" ht="15" hidden="1" outlineLevel="1">
      <c r="A165" s="7"/>
      <c r="B165" s="35"/>
      <c r="C165" s="7"/>
      <c r="D165" s="66"/>
      <c r="E165" s="6"/>
      <c r="F165" s="67"/>
      <c r="G165" s="52"/>
      <c r="H165" s="6"/>
      <c r="I165" s="6"/>
      <c r="J165" s="54"/>
      <c r="K165" s="54"/>
      <c r="L165" s="54"/>
      <c r="M165" s="54"/>
      <c r="N165" s="54"/>
      <c r="O165" s="54"/>
      <c r="P165" s="54"/>
      <c r="Q165" s="54"/>
      <c r="R165" s="68"/>
      <c r="S165" s="69"/>
      <c r="T165" s="58"/>
      <c r="U165" s="92"/>
      <c r="V165" s="92"/>
      <c r="W165" s="54"/>
      <c r="X165" s="91"/>
      <c r="Y165" s="91"/>
      <c r="Z165" s="55"/>
      <c r="AA165" s="55"/>
      <c r="AB165" s="55"/>
      <c r="AC165" s="55"/>
      <c r="AD165" s="69"/>
      <c r="AE165" s="55"/>
      <c r="AF165" s="68"/>
      <c r="AG165" s="55"/>
      <c r="AH165" s="55"/>
      <c r="AI165" s="86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70"/>
      <c r="BN165" s="70"/>
      <c r="BO165" s="70"/>
      <c r="BP165" s="70"/>
      <c r="BQ165" s="70"/>
      <c r="BR165" s="70"/>
      <c r="BS165" s="54"/>
      <c r="BT165" s="54"/>
      <c r="BU165" s="54"/>
      <c r="BV165" s="54"/>
      <c r="BW165" s="54"/>
      <c r="BX165" s="70"/>
      <c r="BY165" s="71"/>
      <c r="BZ165" s="71"/>
      <c r="CA165" s="71"/>
      <c r="CB165" s="71"/>
      <c r="CC165" s="71"/>
      <c r="CD165" s="71"/>
      <c r="CE165" s="71"/>
      <c r="CF165" s="72"/>
      <c r="CG165" s="72"/>
      <c r="CH165" s="75"/>
      <c r="CI165" s="56"/>
      <c r="CJ165" s="56"/>
      <c r="CK165" s="43"/>
      <c r="CL165" s="44"/>
      <c r="CM165" s="43"/>
      <c r="CN165" s="44"/>
      <c r="CO165" s="44"/>
      <c r="CP165" s="44"/>
      <c r="CQ165" s="76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4"/>
      <c r="DH165" s="74"/>
      <c r="DI165" s="53"/>
      <c r="DK165" s="57"/>
    </row>
    <row r="166" spans="1:115" s="1" customFormat="1" ht="15" hidden="1" outlineLevel="1">
      <c r="A166" s="7"/>
      <c r="B166" s="35"/>
      <c r="C166" s="7"/>
      <c r="D166" s="66"/>
      <c r="E166" s="6"/>
      <c r="F166" s="67"/>
      <c r="G166" s="52"/>
      <c r="H166" s="6"/>
      <c r="I166" s="6"/>
      <c r="J166" s="54"/>
      <c r="K166" s="54"/>
      <c r="L166" s="54"/>
      <c r="M166" s="54"/>
      <c r="N166" s="54"/>
      <c r="O166" s="54"/>
      <c r="P166" s="54"/>
      <c r="Q166" s="54"/>
      <c r="R166" s="68"/>
      <c r="S166" s="69"/>
      <c r="T166" s="58"/>
      <c r="U166" s="92"/>
      <c r="V166" s="92"/>
      <c r="W166" s="54"/>
      <c r="X166" s="91"/>
      <c r="Y166" s="91"/>
      <c r="Z166" s="55"/>
      <c r="AA166" s="55"/>
      <c r="AB166" s="55"/>
      <c r="AC166" s="55"/>
      <c r="AD166" s="69"/>
      <c r="AE166" s="55"/>
      <c r="AF166" s="68"/>
      <c r="AG166" s="55"/>
      <c r="AH166" s="55"/>
      <c r="AI166" s="86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70"/>
      <c r="BN166" s="70"/>
      <c r="BO166" s="70"/>
      <c r="BP166" s="70"/>
      <c r="BQ166" s="70"/>
      <c r="BR166" s="70"/>
      <c r="BS166" s="54"/>
      <c r="BT166" s="54"/>
      <c r="BU166" s="54"/>
      <c r="BV166" s="54"/>
      <c r="BW166" s="54"/>
      <c r="BX166" s="70"/>
      <c r="BY166" s="71"/>
      <c r="BZ166" s="71"/>
      <c r="CA166" s="71"/>
      <c r="CB166" s="71"/>
      <c r="CC166" s="71"/>
      <c r="CD166" s="71"/>
      <c r="CE166" s="71"/>
      <c r="CF166" s="72"/>
      <c r="CG166" s="72"/>
      <c r="CH166" s="75"/>
      <c r="CI166" s="56"/>
      <c r="CJ166" s="56"/>
      <c r="CK166" s="43"/>
      <c r="CL166" s="44"/>
      <c r="CM166" s="43"/>
      <c r="CN166" s="44"/>
      <c r="CO166" s="44"/>
      <c r="CP166" s="44"/>
      <c r="CQ166" s="76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4"/>
      <c r="DH166" s="74"/>
      <c r="DI166" s="53"/>
      <c r="DK166" s="57"/>
    </row>
    <row r="167" spans="1:115" s="1" customFormat="1" ht="15" hidden="1" outlineLevel="1">
      <c r="A167" s="7"/>
      <c r="B167" s="35"/>
      <c r="C167" s="7"/>
      <c r="D167" s="66"/>
      <c r="E167" s="6"/>
      <c r="F167" s="67"/>
      <c r="G167" s="52"/>
      <c r="H167" s="6"/>
      <c r="I167" s="6"/>
      <c r="J167" s="54"/>
      <c r="K167" s="54"/>
      <c r="L167" s="54"/>
      <c r="M167" s="54"/>
      <c r="N167" s="54"/>
      <c r="O167" s="54"/>
      <c r="P167" s="54"/>
      <c r="Q167" s="54"/>
      <c r="R167" s="68"/>
      <c r="S167" s="69"/>
      <c r="T167" s="58"/>
      <c r="U167" s="92"/>
      <c r="V167" s="92"/>
      <c r="W167" s="54"/>
      <c r="X167" s="91"/>
      <c r="Y167" s="91"/>
      <c r="Z167" s="55"/>
      <c r="AA167" s="55"/>
      <c r="AB167" s="55"/>
      <c r="AC167" s="55"/>
      <c r="AD167" s="69"/>
      <c r="AE167" s="55"/>
      <c r="AF167" s="68"/>
      <c r="AG167" s="55"/>
      <c r="AH167" s="55"/>
      <c r="AI167" s="86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70"/>
      <c r="BN167" s="70"/>
      <c r="BO167" s="70"/>
      <c r="BP167" s="70"/>
      <c r="BQ167" s="70"/>
      <c r="BR167" s="70"/>
      <c r="BS167" s="54"/>
      <c r="BT167" s="54"/>
      <c r="BU167" s="54"/>
      <c r="BV167" s="54"/>
      <c r="BW167" s="54"/>
      <c r="BX167" s="70"/>
      <c r="BY167" s="71"/>
      <c r="BZ167" s="71"/>
      <c r="CA167" s="71"/>
      <c r="CB167" s="71"/>
      <c r="CC167" s="71"/>
      <c r="CD167" s="71"/>
      <c r="CE167" s="71"/>
      <c r="CF167" s="72"/>
      <c r="CG167" s="72"/>
      <c r="CH167" s="75"/>
      <c r="CI167" s="56"/>
      <c r="CJ167" s="56"/>
      <c r="CK167" s="43"/>
      <c r="CL167" s="44"/>
      <c r="CM167" s="43"/>
      <c r="CN167" s="44"/>
      <c r="CO167" s="44"/>
      <c r="CP167" s="44"/>
      <c r="CQ167" s="76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4"/>
      <c r="DH167" s="74"/>
      <c r="DI167" s="53"/>
      <c r="DK167" s="57"/>
    </row>
    <row r="168" spans="1:115" s="1" customFormat="1" ht="15" hidden="1" outlineLevel="1">
      <c r="A168" s="7"/>
      <c r="B168" s="35"/>
      <c r="C168" s="7"/>
      <c r="D168" s="66"/>
      <c r="E168" s="6"/>
      <c r="F168" s="67"/>
      <c r="G168" s="52"/>
      <c r="H168" s="6"/>
      <c r="I168" s="6"/>
      <c r="J168" s="54"/>
      <c r="K168" s="54"/>
      <c r="L168" s="54"/>
      <c r="M168" s="54"/>
      <c r="N168" s="54"/>
      <c r="O168" s="54"/>
      <c r="P168" s="54"/>
      <c r="Q168" s="54"/>
      <c r="R168" s="68"/>
      <c r="S168" s="69"/>
      <c r="T168" s="58"/>
      <c r="U168" s="92"/>
      <c r="V168" s="92"/>
      <c r="W168" s="54"/>
      <c r="X168" s="91"/>
      <c r="Y168" s="91"/>
      <c r="Z168" s="55"/>
      <c r="AA168" s="55"/>
      <c r="AB168" s="55"/>
      <c r="AC168" s="55"/>
      <c r="AD168" s="69"/>
      <c r="AE168" s="55"/>
      <c r="AF168" s="68"/>
      <c r="AG168" s="55"/>
      <c r="AH168" s="55"/>
      <c r="AI168" s="86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70"/>
      <c r="BN168" s="70"/>
      <c r="BO168" s="70"/>
      <c r="BP168" s="70"/>
      <c r="BQ168" s="70"/>
      <c r="BR168" s="70"/>
      <c r="BS168" s="54"/>
      <c r="BT168" s="54"/>
      <c r="BU168" s="54"/>
      <c r="BV168" s="54"/>
      <c r="BW168" s="54"/>
      <c r="BX168" s="70"/>
      <c r="BY168" s="71"/>
      <c r="BZ168" s="71"/>
      <c r="CA168" s="71"/>
      <c r="CB168" s="71"/>
      <c r="CC168" s="71"/>
      <c r="CD168" s="71"/>
      <c r="CE168" s="71"/>
      <c r="CF168" s="72"/>
      <c r="CG168" s="72"/>
      <c r="CH168" s="75"/>
      <c r="CI168" s="56"/>
      <c r="CJ168" s="56"/>
      <c r="CK168" s="43"/>
      <c r="CL168" s="44"/>
      <c r="CM168" s="43"/>
      <c r="CN168" s="44"/>
      <c r="CO168" s="44"/>
      <c r="CP168" s="44"/>
      <c r="CQ168" s="76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4"/>
      <c r="DH168" s="74"/>
      <c r="DI168" s="53"/>
      <c r="DK168" s="57"/>
    </row>
    <row r="169" spans="1:115" s="1" customFormat="1" ht="15" hidden="1" outlineLevel="1">
      <c r="A169" s="7"/>
      <c r="B169" s="35"/>
      <c r="C169" s="7"/>
      <c r="D169" s="66"/>
      <c r="E169" s="6"/>
      <c r="F169" s="67"/>
      <c r="G169" s="52"/>
      <c r="H169" s="6"/>
      <c r="I169" s="6"/>
      <c r="J169" s="54"/>
      <c r="K169" s="54"/>
      <c r="L169" s="54"/>
      <c r="M169" s="54"/>
      <c r="N169" s="54"/>
      <c r="O169" s="54"/>
      <c r="P169" s="54"/>
      <c r="Q169" s="54"/>
      <c r="R169" s="68"/>
      <c r="S169" s="69"/>
      <c r="T169" s="58"/>
      <c r="U169" s="92"/>
      <c r="V169" s="92"/>
      <c r="W169" s="54"/>
      <c r="X169" s="91"/>
      <c r="Y169" s="91"/>
      <c r="Z169" s="55"/>
      <c r="AA169" s="55"/>
      <c r="AB169" s="55"/>
      <c r="AC169" s="55"/>
      <c r="AD169" s="69"/>
      <c r="AE169" s="55"/>
      <c r="AF169" s="68"/>
      <c r="AG169" s="55"/>
      <c r="AH169" s="55"/>
      <c r="AI169" s="86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70"/>
      <c r="BN169" s="70"/>
      <c r="BO169" s="70"/>
      <c r="BP169" s="70"/>
      <c r="BQ169" s="70"/>
      <c r="BR169" s="70"/>
      <c r="BS169" s="54"/>
      <c r="BT169" s="54"/>
      <c r="BU169" s="54"/>
      <c r="BV169" s="54"/>
      <c r="BW169" s="54"/>
      <c r="BX169" s="70"/>
      <c r="BY169" s="71"/>
      <c r="BZ169" s="71"/>
      <c r="CA169" s="71"/>
      <c r="CB169" s="71"/>
      <c r="CC169" s="71"/>
      <c r="CD169" s="71"/>
      <c r="CE169" s="71"/>
      <c r="CF169" s="72"/>
      <c r="CG169" s="72"/>
      <c r="CH169" s="75"/>
      <c r="CI169" s="56"/>
      <c r="CJ169" s="56"/>
      <c r="CK169" s="43"/>
      <c r="CL169" s="44"/>
      <c r="CM169" s="43"/>
      <c r="CN169" s="44"/>
      <c r="CO169" s="44"/>
      <c r="CP169" s="44"/>
      <c r="CQ169" s="76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4"/>
      <c r="DH169" s="74"/>
      <c r="DI169" s="53"/>
      <c r="DK169" s="57"/>
    </row>
    <row r="170" spans="1:115" s="1" customFormat="1" ht="15" hidden="1" outlineLevel="1">
      <c r="A170" s="7"/>
      <c r="B170" s="35"/>
      <c r="C170" s="7"/>
      <c r="D170" s="66"/>
      <c r="E170" s="6"/>
      <c r="F170" s="67"/>
      <c r="G170" s="52"/>
      <c r="H170" s="6"/>
      <c r="I170" s="6"/>
      <c r="J170" s="54"/>
      <c r="K170" s="54"/>
      <c r="L170" s="54"/>
      <c r="M170" s="54"/>
      <c r="N170" s="54"/>
      <c r="O170" s="54"/>
      <c r="P170" s="54"/>
      <c r="Q170" s="54"/>
      <c r="R170" s="68"/>
      <c r="S170" s="69"/>
      <c r="T170" s="58"/>
      <c r="U170" s="92"/>
      <c r="V170" s="92"/>
      <c r="W170" s="54"/>
      <c r="X170" s="91"/>
      <c r="Y170" s="91"/>
      <c r="Z170" s="55"/>
      <c r="AA170" s="55"/>
      <c r="AB170" s="55"/>
      <c r="AC170" s="55"/>
      <c r="AD170" s="69"/>
      <c r="AE170" s="55"/>
      <c r="AF170" s="68"/>
      <c r="AG170" s="55"/>
      <c r="AH170" s="55"/>
      <c r="AI170" s="86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70"/>
      <c r="BN170" s="70"/>
      <c r="BO170" s="70"/>
      <c r="BP170" s="70"/>
      <c r="BQ170" s="70"/>
      <c r="BR170" s="70"/>
      <c r="BS170" s="54"/>
      <c r="BT170" s="54"/>
      <c r="BU170" s="54"/>
      <c r="BV170" s="54"/>
      <c r="BW170" s="54"/>
      <c r="BX170" s="70"/>
      <c r="BY170" s="71"/>
      <c r="BZ170" s="71"/>
      <c r="CA170" s="71"/>
      <c r="CB170" s="71"/>
      <c r="CC170" s="71"/>
      <c r="CD170" s="71"/>
      <c r="CE170" s="71"/>
      <c r="CF170" s="72"/>
      <c r="CG170" s="72"/>
      <c r="CH170" s="75"/>
      <c r="CI170" s="56"/>
      <c r="CJ170" s="56"/>
      <c r="CK170" s="43"/>
      <c r="CL170" s="44"/>
      <c r="CM170" s="43"/>
      <c r="CN170" s="44"/>
      <c r="CO170" s="44"/>
      <c r="CP170" s="44"/>
      <c r="CQ170" s="76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4"/>
      <c r="DH170" s="74"/>
      <c r="DI170" s="53"/>
      <c r="DK170" s="57"/>
    </row>
    <row r="171" spans="1:115" s="1" customFormat="1" ht="15" hidden="1" outlineLevel="1">
      <c r="A171" s="7"/>
      <c r="B171" s="35"/>
      <c r="C171" s="7"/>
      <c r="D171" s="66"/>
      <c r="E171" s="6"/>
      <c r="F171" s="67"/>
      <c r="G171" s="52"/>
      <c r="H171" s="6"/>
      <c r="I171" s="6"/>
      <c r="J171" s="54"/>
      <c r="K171" s="54"/>
      <c r="L171" s="54"/>
      <c r="M171" s="54"/>
      <c r="N171" s="54"/>
      <c r="O171" s="54"/>
      <c r="P171" s="54"/>
      <c r="Q171" s="54"/>
      <c r="R171" s="68"/>
      <c r="S171" s="69"/>
      <c r="T171" s="58"/>
      <c r="U171" s="92"/>
      <c r="V171" s="92"/>
      <c r="W171" s="54"/>
      <c r="X171" s="91"/>
      <c r="Y171" s="91"/>
      <c r="Z171" s="55"/>
      <c r="AA171" s="55"/>
      <c r="AB171" s="55"/>
      <c r="AC171" s="55"/>
      <c r="AD171" s="69"/>
      <c r="AE171" s="55"/>
      <c r="AF171" s="68"/>
      <c r="AG171" s="55"/>
      <c r="AH171" s="55"/>
      <c r="AI171" s="86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70"/>
      <c r="BN171" s="70"/>
      <c r="BO171" s="70"/>
      <c r="BP171" s="70"/>
      <c r="BQ171" s="70"/>
      <c r="BR171" s="70"/>
      <c r="BS171" s="54"/>
      <c r="BT171" s="54"/>
      <c r="BU171" s="54"/>
      <c r="BV171" s="54"/>
      <c r="BW171" s="54"/>
      <c r="BX171" s="70"/>
      <c r="BY171" s="71"/>
      <c r="BZ171" s="71"/>
      <c r="CA171" s="71"/>
      <c r="CB171" s="71"/>
      <c r="CC171" s="71"/>
      <c r="CD171" s="71"/>
      <c r="CE171" s="71"/>
      <c r="CF171" s="72"/>
      <c r="CG171" s="72"/>
      <c r="CH171" s="75"/>
      <c r="CI171" s="56"/>
      <c r="CJ171" s="56"/>
      <c r="CK171" s="43"/>
      <c r="CL171" s="44"/>
      <c r="CM171" s="43"/>
      <c r="CN171" s="44"/>
      <c r="CO171" s="44"/>
      <c r="CP171" s="44"/>
      <c r="CQ171" s="76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4"/>
      <c r="DH171" s="74"/>
      <c r="DI171" s="53"/>
      <c r="DK171" s="57"/>
    </row>
    <row r="172" spans="1:115" s="1" customFormat="1" ht="15" hidden="1" outlineLevel="1">
      <c r="A172" s="7"/>
      <c r="B172" s="35"/>
      <c r="C172" s="7"/>
      <c r="D172" s="66"/>
      <c r="E172" s="6"/>
      <c r="F172" s="67"/>
      <c r="G172" s="52"/>
      <c r="H172" s="6"/>
      <c r="I172" s="6"/>
      <c r="J172" s="54"/>
      <c r="K172" s="54"/>
      <c r="L172" s="54"/>
      <c r="M172" s="54"/>
      <c r="N172" s="54"/>
      <c r="O172" s="54"/>
      <c r="P172" s="54"/>
      <c r="Q172" s="54"/>
      <c r="R172" s="68"/>
      <c r="S172" s="69"/>
      <c r="T172" s="58"/>
      <c r="U172" s="92"/>
      <c r="V172" s="92"/>
      <c r="W172" s="54"/>
      <c r="X172" s="91"/>
      <c r="Y172" s="91"/>
      <c r="Z172" s="55"/>
      <c r="AA172" s="55"/>
      <c r="AB172" s="55"/>
      <c r="AC172" s="55"/>
      <c r="AD172" s="69"/>
      <c r="AE172" s="55"/>
      <c r="AF172" s="68"/>
      <c r="AG172" s="55"/>
      <c r="AH172" s="55"/>
      <c r="AI172" s="86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70"/>
      <c r="BN172" s="70"/>
      <c r="BO172" s="70"/>
      <c r="BP172" s="70"/>
      <c r="BQ172" s="70"/>
      <c r="BR172" s="70"/>
      <c r="BS172" s="54"/>
      <c r="BT172" s="54"/>
      <c r="BU172" s="54"/>
      <c r="BV172" s="54"/>
      <c r="BW172" s="54"/>
      <c r="BX172" s="70"/>
      <c r="BY172" s="71"/>
      <c r="BZ172" s="71"/>
      <c r="CA172" s="71"/>
      <c r="CB172" s="71"/>
      <c r="CC172" s="71"/>
      <c r="CD172" s="71"/>
      <c r="CE172" s="71"/>
      <c r="CF172" s="72"/>
      <c r="CG172" s="72"/>
      <c r="CH172" s="75"/>
      <c r="CI172" s="56"/>
      <c r="CJ172" s="56"/>
      <c r="CK172" s="43"/>
      <c r="CL172" s="44"/>
      <c r="CM172" s="43"/>
      <c r="CN172" s="44"/>
      <c r="CO172" s="44"/>
      <c r="CP172" s="44"/>
      <c r="CQ172" s="76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4"/>
      <c r="DH172" s="74"/>
      <c r="DI172" s="53"/>
      <c r="DK172" s="57"/>
    </row>
    <row r="173" spans="1:115" s="1" customFormat="1" ht="15" hidden="1" outlineLevel="1">
      <c r="A173" s="7"/>
      <c r="B173" s="35"/>
      <c r="C173" s="7"/>
      <c r="D173" s="66"/>
      <c r="E173" s="6"/>
      <c r="F173" s="67"/>
      <c r="G173" s="52"/>
      <c r="H173" s="6"/>
      <c r="I173" s="6"/>
      <c r="J173" s="54"/>
      <c r="K173" s="54"/>
      <c r="L173" s="54"/>
      <c r="M173" s="54"/>
      <c r="N173" s="54"/>
      <c r="O173" s="54"/>
      <c r="P173" s="54"/>
      <c r="Q173" s="54"/>
      <c r="R173" s="68"/>
      <c r="S173" s="69"/>
      <c r="T173" s="58"/>
      <c r="U173" s="92"/>
      <c r="V173" s="92"/>
      <c r="W173" s="54"/>
      <c r="X173" s="91"/>
      <c r="Y173" s="91"/>
      <c r="Z173" s="55"/>
      <c r="AA173" s="55"/>
      <c r="AB173" s="55"/>
      <c r="AC173" s="55"/>
      <c r="AD173" s="69"/>
      <c r="AE173" s="55"/>
      <c r="AF173" s="68"/>
      <c r="AG173" s="55"/>
      <c r="AH173" s="55"/>
      <c r="AI173" s="86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70"/>
      <c r="BN173" s="70"/>
      <c r="BO173" s="70"/>
      <c r="BP173" s="70"/>
      <c r="BQ173" s="70"/>
      <c r="BR173" s="70"/>
      <c r="BS173" s="54"/>
      <c r="BT173" s="54"/>
      <c r="BU173" s="54"/>
      <c r="BV173" s="54"/>
      <c r="BW173" s="54"/>
      <c r="BX173" s="70"/>
      <c r="BY173" s="71"/>
      <c r="BZ173" s="71"/>
      <c r="CA173" s="71"/>
      <c r="CB173" s="71"/>
      <c r="CC173" s="71"/>
      <c r="CD173" s="71"/>
      <c r="CE173" s="71"/>
      <c r="CF173" s="72"/>
      <c r="CG173" s="72"/>
      <c r="CH173" s="75"/>
      <c r="CI173" s="56"/>
      <c r="CJ173" s="56"/>
      <c r="CK173" s="43"/>
      <c r="CL173" s="44"/>
      <c r="CM173" s="43"/>
      <c r="CN173" s="44"/>
      <c r="CO173" s="44"/>
      <c r="CP173" s="44"/>
      <c r="CQ173" s="76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4"/>
      <c r="DH173" s="74"/>
      <c r="DI173" s="53"/>
      <c r="DK173" s="57"/>
    </row>
    <row r="174" spans="1:115" s="1" customFormat="1" ht="15" hidden="1" outlineLevel="1">
      <c r="A174" s="7"/>
      <c r="B174" s="35"/>
      <c r="C174" s="7"/>
      <c r="D174" s="66"/>
      <c r="E174" s="6"/>
      <c r="F174" s="67"/>
      <c r="G174" s="52"/>
      <c r="H174" s="6"/>
      <c r="I174" s="6"/>
      <c r="J174" s="54"/>
      <c r="K174" s="54"/>
      <c r="L174" s="54"/>
      <c r="M174" s="54"/>
      <c r="N174" s="54"/>
      <c r="O174" s="54"/>
      <c r="P174" s="54"/>
      <c r="Q174" s="54"/>
      <c r="R174" s="68"/>
      <c r="S174" s="69"/>
      <c r="T174" s="58"/>
      <c r="U174" s="92"/>
      <c r="V174" s="92"/>
      <c r="W174" s="54"/>
      <c r="X174" s="91"/>
      <c r="Y174" s="91"/>
      <c r="Z174" s="55"/>
      <c r="AA174" s="55"/>
      <c r="AB174" s="55"/>
      <c r="AC174" s="55"/>
      <c r="AD174" s="69"/>
      <c r="AE174" s="55"/>
      <c r="AF174" s="68"/>
      <c r="AG174" s="55"/>
      <c r="AH174" s="55"/>
      <c r="AI174" s="86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70"/>
      <c r="BN174" s="70"/>
      <c r="BO174" s="70"/>
      <c r="BP174" s="70"/>
      <c r="BQ174" s="70"/>
      <c r="BR174" s="70"/>
      <c r="BS174" s="54"/>
      <c r="BT174" s="54"/>
      <c r="BU174" s="54"/>
      <c r="BV174" s="54"/>
      <c r="BW174" s="54"/>
      <c r="BX174" s="70"/>
      <c r="BY174" s="71"/>
      <c r="BZ174" s="71"/>
      <c r="CA174" s="71"/>
      <c r="CB174" s="71"/>
      <c r="CC174" s="71"/>
      <c r="CD174" s="71"/>
      <c r="CE174" s="71"/>
      <c r="CF174" s="72"/>
      <c r="CG174" s="72"/>
      <c r="CH174" s="75"/>
      <c r="CI174" s="56"/>
      <c r="CJ174" s="56"/>
      <c r="CK174" s="43"/>
      <c r="CL174" s="44"/>
      <c r="CM174" s="43"/>
      <c r="CN174" s="44"/>
      <c r="CO174" s="44"/>
      <c r="CP174" s="44"/>
      <c r="CQ174" s="76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4"/>
      <c r="DH174" s="74"/>
      <c r="DI174" s="53"/>
      <c r="DK174" s="57"/>
    </row>
    <row r="175" spans="1:115" s="1" customFormat="1" ht="15" hidden="1" outlineLevel="1">
      <c r="A175" s="7"/>
      <c r="B175" s="35"/>
      <c r="C175" s="7"/>
      <c r="D175" s="66"/>
      <c r="E175" s="6"/>
      <c r="F175" s="67"/>
      <c r="G175" s="52"/>
      <c r="H175" s="6"/>
      <c r="I175" s="6"/>
      <c r="J175" s="54"/>
      <c r="K175" s="54"/>
      <c r="L175" s="54"/>
      <c r="M175" s="54"/>
      <c r="N175" s="54"/>
      <c r="O175" s="54"/>
      <c r="P175" s="54"/>
      <c r="Q175" s="54"/>
      <c r="R175" s="68"/>
      <c r="S175" s="69"/>
      <c r="T175" s="58"/>
      <c r="U175" s="92"/>
      <c r="V175" s="92"/>
      <c r="W175" s="54"/>
      <c r="X175" s="91"/>
      <c r="Y175" s="91"/>
      <c r="Z175" s="55"/>
      <c r="AA175" s="55"/>
      <c r="AB175" s="55"/>
      <c r="AC175" s="55"/>
      <c r="AD175" s="69"/>
      <c r="AE175" s="55"/>
      <c r="AF175" s="68"/>
      <c r="AG175" s="55"/>
      <c r="AH175" s="55"/>
      <c r="AI175" s="86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70"/>
      <c r="BN175" s="70"/>
      <c r="BO175" s="70"/>
      <c r="BP175" s="70"/>
      <c r="BQ175" s="70"/>
      <c r="BR175" s="70"/>
      <c r="BS175" s="54"/>
      <c r="BT175" s="54"/>
      <c r="BU175" s="54"/>
      <c r="BV175" s="54"/>
      <c r="BW175" s="54"/>
      <c r="BX175" s="70"/>
      <c r="BY175" s="71"/>
      <c r="BZ175" s="71"/>
      <c r="CA175" s="71"/>
      <c r="CB175" s="71"/>
      <c r="CC175" s="71"/>
      <c r="CD175" s="71"/>
      <c r="CE175" s="71"/>
      <c r="CF175" s="72"/>
      <c r="CG175" s="72"/>
      <c r="CH175" s="75"/>
      <c r="CI175" s="56"/>
      <c r="CJ175" s="56"/>
      <c r="CK175" s="43"/>
      <c r="CL175" s="44"/>
      <c r="CM175" s="43"/>
      <c r="CN175" s="44"/>
      <c r="CO175" s="44"/>
      <c r="CP175" s="44"/>
      <c r="CQ175" s="76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4"/>
      <c r="DH175" s="74"/>
      <c r="DI175" s="53"/>
      <c r="DK175" s="57"/>
    </row>
    <row r="176" spans="1:115" s="1" customFormat="1" ht="15" hidden="1" outlineLevel="1">
      <c r="A176" s="7"/>
      <c r="B176" s="35"/>
      <c r="C176" s="7"/>
      <c r="D176" s="66"/>
      <c r="E176" s="6"/>
      <c r="F176" s="67"/>
      <c r="G176" s="52"/>
      <c r="H176" s="6"/>
      <c r="I176" s="6"/>
      <c r="J176" s="54"/>
      <c r="K176" s="54"/>
      <c r="L176" s="54"/>
      <c r="M176" s="54"/>
      <c r="N176" s="54"/>
      <c r="O176" s="54"/>
      <c r="P176" s="54"/>
      <c r="Q176" s="54"/>
      <c r="R176" s="68"/>
      <c r="S176" s="69"/>
      <c r="T176" s="58"/>
      <c r="U176" s="92"/>
      <c r="V176" s="92"/>
      <c r="W176" s="54"/>
      <c r="X176" s="91"/>
      <c r="Y176" s="91"/>
      <c r="Z176" s="55"/>
      <c r="AA176" s="55"/>
      <c r="AB176" s="55"/>
      <c r="AC176" s="55"/>
      <c r="AD176" s="69"/>
      <c r="AE176" s="55"/>
      <c r="AF176" s="68"/>
      <c r="AG176" s="55"/>
      <c r="AH176" s="55"/>
      <c r="AI176" s="86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70"/>
      <c r="BN176" s="70"/>
      <c r="BO176" s="70"/>
      <c r="BP176" s="70"/>
      <c r="BQ176" s="70"/>
      <c r="BR176" s="70"/>
      <c r="BS176" s="54"/>
      <c r="BT176" s="54"/>
      <c r="BU176" s="54"/>
      <c r="BV176" s="54"/>
      <c r="BW176" s="54"/>
      <c r="BX176" s="70"/>
      <c r="BY176" s="71"/>
      <c r="BZ176" s="71"/>
      <c r="CA176" s="71"/>
      <c r="CB176" s="71"/>
      <c r="CC176" s="71"/>
      <c r="CD176" s="71"/>
      <c r="CE176" s="71"/>
      <c r="CF176" s="72"/>
      <c r="CG176" s="72"/>
      <c r="CH176" s="75"/>
      <c r="CI176" s="56"/>
      <c r="CJ176" s="56"/>
      <c r="CK176" s="43"/>
      <c r="CL176" s="44"/>
      <c r="CM176" s="43"/>
      <c r="CN176" s="44"/>
      <c r="CO176" s="44"/>
      <c r="CP176" s="44"/>
      <c r="CQ176" s="76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4"/>
      <c r="DH176" s="74"/>
      <c r="DI176" s="53"/>
      <c r="DK176" s="57"/>
    </row>
    <row r="177" spans="1:115" s="1" customFormat="1" ht="15" hidden="1" outlineLevel="1">
      <c r="A177" s="7"/>
      <c r="B177" s="35"/>
      <c r="C177" s="7"/>
      <c r="D177" s="66"/>
      <c r="E177" s="6"/>
      <c r="F177" s="67"/>
      <c r="G177" s="52"/>
      <c r="H177" s="6"/>
      <c r="I177" s="6"/>
      <c r="J177" s="54"/>
      <c r="K177" s="54"/>
      <c r="L177" s="54"/>
      <c r="M177" s="54"/>
      <c r="N177" s="54"/>
      <c r="O177" s="54"/>
      <c r="P177" s="54"/>
      <c r="Q177" s="54"/>
      <c r="R177" s="68"/>
      <c r="S177" s="69"/>
      <c r="T177" s="58"/>
      <c r="U177" s="92"/>
      <c r="V177" s="92"/>
      <c r="W177" s="54"/>
      <c r="X177" s="91"/>
      <c r="Y177" s="91"/>
      <c r="Z177" s="55"/>
      <c r="AA177" s="55"/>
      <c r="AB177" s="55"/>
      <c r="AC177" s="55"/>
      <c r="AD177" s="69"/>
      <c r="AE177" s="55"/>
      <c r="AF177" s="68"/>
      <c r="AG177" s="55"/>
      <c r="AH177" s="55"/>
      <c r="AI177" s="86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70"/>
      <c r="BN177" s="70"/>
      <c r="BO177" s="70"/>
      <c r="BP177" s="70"/>
      <c r="BQ177" s="70"/>
      <c r="BR177" s="70"/>
      <c r="BS177" s="54"/>
      <c r="BT177" s="54"/>
      <c r="BU177" s="54"/>
      <c r="BV177" s="54"/>
      <c r="BW177" s="54"/>
      <c r="BX177" s="70"/>
      <c r="BY177" s="71"/>
      <c r="BZ177" s="71"/>
      <c r="CA177" s="71"/>
      <c r="CB177" s="71"/>
      <c r="CC177" s="71"/>
      <c r="CD177" s="71"/>
      <c r="CE177" s="71"/>
      <c r="CF177" s="72"/>
      <c r="CG177" s="72"/>
      <c r="CH177" s="75"/>
      <c r="CI177" s="56"/>
      <c r="CJ177" s="56"/>
      <c r="CK177" s="43"/>
      <c r="CL177" s="44"/>
      <c r="CM177" s="43"/>
      <c r="CN177" s="44"/>
      <c r="CO177" s="44"/>
      <c r="CP177" s="44"/>
      <c r="CQ177" s="76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4"/>
      <c r="DH177" s="74"/>
      <c r="DI177" s="53"/>
      <c r="DK177" s="57"/>
    </row>
    <row r="178" spans="1:115" s="1" customFormat="1" ht="15" hidden="1" outlineLevel="1">
      <c r="A178" s="7"/>
      <c r="B178" s="35"/>
      <c r="C178" s="7"/>
      <c r="D178" s="66"/>
      <c r="E178" s="6"/>
      <c r="F178" s="67"/>
      <c r="G178" s="52"/>
      <c r="H178" s="6"/>
      <c r="I178" s="6"/>
      <c r="J178" s="54"/>
      <c r="K178" s="54"/>
      <c r="L178" s="54"/>
      <c r="M178" s="54"/>
      <c r="N178" s="54"/>
      <c r="O178" s="54"/>
      <c r="P178" s="54"/>
      <c r="Q178" s="54"/>
      <c r="R178" s="68"/>
      <c r="S178" s="69"/>
      <c r="T178" s="58"/>
      <c r="U178" s="92"/>
      <c r="V178" s="92"/>
      <c r="W178" s="54"/>
      <c r="X178" s="91"/>
      <c r="Y178" s="91"/>
      <c r="Z178" s="55"/>
      <c r="AA178" s="55"/>
      <c r="AB178" s="55"/>
      <c r="AC178" s="55"/>
      <c r="AD178" s="69"/>
      <c r="AE178" s="55"/>
      <c r="AF178" s="68"/>
      <c r="AG178" s="55"/>
      <c r="AH178" s="55"/>
      <c r="AI178" s="86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70"/>
      <c r="BN178" s="70"/>
      <c r="BO178" s="70"/>
      <c r="BP178" s="70"/>
      <c r="BQ178" s="70"/>
      <c r="BR178" s="70"/>
      <c r="BS178" s="54"/>
      <c r="BT178" s="54"/>
      <c r="BU178" s="54"/>
      <c r="BV178" s="54"/>
      <c r="BW178" s="54"/>
      <c r="BX178" s="70"/>
      <c r="BY178" s="71"/>
      <c r="BZ178" s="71"/>
      <c r="CA178" s="71"/>
      <c r="CB178" s="71"/>
      <c r="CC178" s="71"/>
      <c r="CD178" s="71"/>
      <c r="CE178" s="71"/>
      <c r="CF178" s="72"/>
      <c r="CG178" s="72"/>
      <c r="CH178" s="75"/>
      <c r="CI178" s="56"/>
      <c r="CJ178" s="56"/>
      <c r="CK178" s="43"/>
      <c r="CL178" s="44"/>
      <c r="CM178" s="43"/>
      <c r="CN178" s="44"/>
      <c r="CO178" s="44"/>
      <c r="CP178" s="44"/>
      <c r="CQ178" s="76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4"/>
      <c r="DH178" s="74"/>
      <c r="DI178" s="53"/>
      <c r="DK178" s="57"/>
    </row>
    <row r="179" spans="1:115" s="1" customFormat="1" ht="15" hidden="1" outlineLevel="1">
      <c r="A179" s="7"/>
      <c r="B179" s="35"/>
      <c r="C179" s="7"/>
      <c r="D179" s="66"/>
      <c r="E179" s="6"/>
      <c r="F179" s="67"/>
      <c r="G179" s="52"/>
      <c r="H179" s="6"/>
      <c r="I179" s="6"/>
      <c r="J179" s="54"/>
      <c r="K179" s="54"/>
      <c r="L179" s="54"/>
      <c r="M179" s="54"/>
      <c r="N179" s="54"/>
      <c r="O179" s="54"/>
      <c r="P179" s="54"/>
      <c r="Q179" s="54"/>
      <c r="R179" s="68"/>
      <c r="S179" s="69"/>
      <c r="T179" s="58"/>
      <c r="U179" s="92"/>
      <c r="V179" s="92"/>
      <c r="W179" s="54"/>
      <c r="X179" s="91"/>
      <c r="Y179" s="91"/>
      <c r="Z179" s="55"/>
      <c r="AA179" s="55"/>
      <c r="AB179" s="55"/>
      <c r="AC179" s="55"/>
      <c r="AD179" s="69"/>
      <c r="AE179" s="55"/>
      <c r="AF179" s="68"/>
      <c r="AG179" s="55"/>
      <c r="AH179" s="55"/>
      <c r="AI179" s="86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70"/>
      <c r="BN179" s="70"/>
      <c r="BO179" s="70"/>
      <c r="BP179" s="70"/>
      <c r="BQ179" s="70"/>
      <c r="BR179" s="70"/>
      <c r="BS179" s="54"/>
      <c r="BT179" s="54"/>
      <c r="BU179" s="54"/>
      <c r="BV179" s="54"/>
      <c r="BW179" s="54"/>
      <c r="BX179" s="70"/>
      <c r="BY179" s="71"/>
      <c r="BZ179" s="71"/>
      <c r="CA179" s="71"/>
      <c r="CB179" s="71"/>
      <c r="CC179" s="71"/>
      <c r="CD179" s="71"/>
      <c r="CE179" s="71"/>
      <c r="CF179" s="72"/>
      <c r="CG179" s="72"/>
      <c r="CH179" s="75"/>
      <c r="CI179" s="56"/>
      <c r="CJ179" s="56"/>
      <c r="CK179" s="43"/>
      <c r="CL179" s="44"/>
      <c r="CM179" s="43"/>
      <c r="CN179" s="44"/>
      <c r="CO179" s="44"/>
      <c r="CP179" s="44"/>
      <c r="CQ179" s="76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4"/>
      <c r="DH179" s="74"/>
      <c r="DI179" s="53"/>
      <c r="DK179" s="57"/>
    </row>
    <row r="180" spans="1:115" s="1" customFormat="1" ht="15" hidden="1" outlineLevel="1">
      <c r="A180" s="7"/>
      <c r="B180" s="35"/>
      <c r="C180" s="7"/>
      <c r="D180" s="66"/>
      <c r="E180" s="6"/>
      <c r="F180" s="67"/>
      <c r="G180" s="52"/>
      <c r="H180" s="6"/>
      <c r="I180" s="6"/>
      <c r="J180" s="54"/>
      <c r="K180" s="54"/>
      <c r="L180" s="54"/>
      <c r="M180" s="54"/>
      <c r="N180" s="54"/>
      <c r="O180" s="54"/>
      <c r="P180" s="54"/>
      <c r="Q180" s="54"/>
      <c r="R180" s="68"/>
      <c r="S180" s="69"/>
      <c r="T180" s="58"/>
      <c r="U180" s="92"/>
      <c r="V180" s="92"/>
      <c r="W180" s="54"/>
      <c r="X180" s="91"/>
      <c r="Y180" s="91"/>
      <c r="Z180" s="55"/>
      <c r="AA180" s="55"/>
      <c r="AB180" s="55"/>
      <c r="AC180" s="55"/>
      <c r="AD180" s="69"/>
      <c r="AE180" s="55"/>
      <c r="AF180" s="68"/>
      <c r="AG180" s="55"/>
      <c r="AH180" s="55"/>
      <c r="AI180" s="86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70"/>
      <c r="BN180" s="70"/>
      <c r="BO180" s="70"/>
      <c r="BP180" s="70"/>
      <c r="BQ180" s="70"/>
      <c r="BR180" s="70"/>
      <c r="BS180" s="54"/>
      <c r="BT180" s="54"/>
      <c r="BU180" s="54"/>
      <c r="BV180" s="54"/>
      <c r="BW180" s="54"/>
      <c r="BX180" s="70"/>
      <c r="BY180" s="71"/>
      <c r="BZ180" s="71"/>
      <c r="CA180" s="71"/>
      <c r="CB180" s="71"/>
      <c r="CC180" s="71"/>
      <c r="CD180" s="71"/>
      <c r="CE180" s="71"/>
      <c r="CF180" s="72"/>
      <c r="CG180" s="72"/>
      <c r="CH180" s="75"/>
      <c r="CI180" s="56"/>
      <c r="CJ180" s="56"/>
      <c r="CK180" s="43"/>
      <c r="CL180" s="44"/>
      <c r="CM180" s="43"/>
      <c r="CN180" s="44"/>
      <c r="CO180" s="44"/>
      <c r="CP180" s="44"/>
      <c r="CQ180" s="76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4"/>
      <c r="DH180" s="74"/>
      <c r="DI180" s="53"/>
      <c r="DK180" s="57"/>
    </row>
    <row r="181" spans="1:115" s="1" customFormat="1" ht="15" hidden="1" outlineLevel="1">
      <c r="A181" s="7"/>
      <c r="B181" s="35"/>
      <c r="C181" s="7"/>
      <c r="D181" s="66"/>
      <c r="E181" s="6"/>
      <c r="F181" s="67"/>
      <c r="G181" s="52"/>
      <c r="H181" s="6"/>
      <c r="I181" s="6"/>
      <c r="J181" s="54"/>
      <c r="K181" s="54"/>
      <c r="L181" s="54"/>
      <c r="M181" s="54"/>
      <c r="N181" s="54"/>
      <c r="O181" s="54"/>
      <c r="P181" s="54"/>
      <c r="Q181" s="54"/>
      <c r="R181" s="68"/>
      <c r="S181" s="69"/>
      <c r="T181" s="58"/>
      <c r="U181" s="92"/>
      <c r="V181" s="92"/>
      <c r="W181" s="54"/>
      <c r="X181" s="91"/>
      <c r="Y181" s="91"/>
      <c r="Z181" s="55"/>
      <c r="AA181" s="55"/>
      <c r="AB181" s="55"/>
      <c r="AC181" s="55"/>
      <c r="AD181" s="69"/>
      <c r="AE181" s="55"/>
      <c r="AF181" s="68"/>
      <c r="AG181" s="55"/>
      <c r="AH181" s="55"/>
      <c r="AI181" s="86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70"/>
      <c r="BN181" s="70"/>
      <c r="BO181" s="70"/>
      <c r="BP181" s="70"/>
      <c r="BQ181" s="70"/>
      <c r="BR181" s="70"/>
      <c r="BS181" s="54"/>
      <c r="BT181" s="54"/>
      <c r="BU181" s="54"/>
      <c r="BV181" s="54"/>
      <c r="BW181" s="54"/>
      <c r="BX181" s="70"/>
      <c r="BY181" s="71"/>
      <c r="BZ181" s="71"/>
      <c r="CA181" s="71"/>
      <c r="CB181" s="71"/>
      <c r="CC181" s="71"/>
      <c r="CD181" s="71"/>
      <c r="CE181" s="71"/>
      <c r="CF181" s="72"/>
      <c r="CG181" s="72"/>
      <c r="CH181" s="75"/>
      <c r="CI181" s="56"/>
      <c r="CJ181" s="56"/>
      <c r="CK181" s="43"/>
      <c r="CL181" s="44"/>
      <c r="CM181" s="43"/>
      <c r="CN181" s="44"/>
      <c r="CO181" s="44"/>
      <c r="CP181" s="44"/>
      <c r="CQ181" s="76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4"/>
      <c r="DH181" s="74"/>
      <c r="DI181" s="53"/>
      <c r="DK181" s="57"/>
    </row>
    <row r="182" spans="1:115" s="1" customFormat="1" ht="15" hidden="1" outlineLevel="1">
      <c r="A182" s="7"/>
      <c r="B182" s="35"/>
      <c r="C182" s="7"/>
      <c r="D182" s="66"/>
      <c r="E182" s="6"/>
      <c r="F182" s="67"/>
      <c r="G182" s="52"/>
      <c r="H182" s="6"/>
      <c r="I182" s="6"/>
      <c r="J182" s="54"/>
      <c r="K182" s="54"/>
      <c r="L182" s="54"/>
      <c r="M182" s="54"/>
      <c r="N182" s="54"/>
      <c r="O182" s="54"/>
      <c r="P182" s="54"/>
      <c r="Q182" s="54"/>
      <c r="R182" s="68"/>
      <c r="S182" s="69"/>
      <c r="T182" s="58"/>
      <c r="U182" s="92"/>
      <c r="V182" s="92"/>
      <c r="W182" s="54"/>
      <c r="X182" s="91"/>
      <c r="Y182" s="91"/>
      <c r="Z182" s="55"/>
      <c r="AA182" s="55"/>
      <c r="AB182" s="55"/>
      <c r="AC182" s="55"/>
      <c r="AD182" s="69"/>
      <c r="AE182" s="55"/>
      <c r="AF182" s="68"/>
      <c r="AG182" s="55"/>
      <c r="AH182" s="55"/>
      <c r="AI182" s="86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70"/>
      <c r="BN182" s="70"/>
      <c r="BO182" s="70"/>
      <c r="BP182" s="70"/>
      <c r="BQ182" s="70"/>
      <c r="BR182" s="70"/>
      <c r="BS182" s="54"/>
      <c r="BT182" s="54"/>
      <c r="BU182" s="54"/>
      <c r="BV182" s="54"/>
      <c r="BW182" s="54"/>
      <c r="BX182" s="70"/>
      <c r="BY182" s="71"/>
      <c r="BZ182" s="71"/>
      <c r="CA182" s="71"/>
      <c r="CB182" s="71"/>
      <c r="CC182" s="71"/>
      <c r="CD182" s="71"/>
      <c r="CE182" s="71"/>
      <c r="CF182" s="72"/>
      <c r="CG182" s="72"/>
      <c r="CH182" s="75"/>
      <c r="CI182" s="56"/>
      <c r="CJ182" s="56"/>
      <c r="CK182" s="43"/>
      <c r="CL182" s="44"/>
      <c r="CM182" s="43"/>
      <c r="CN182" s="44"/>
      <c r="CO182" s="44"/>
      <c r="CP182" s="44"/>
      <c r="CQ182" s="76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4"/>
      <c r="DH182" s="74"/>
      <c r="DI182" s="53"/>
      <c r="DK182" s="57"/>
    </row>
    <row r="183" spans="1:115" s="1" customFormat="1" ht="15" hidden="1" outlineLevel="1">
      <c r="A183" s="7"/>
      <c r="B183" s="35"/>
      <c r="C183" s="7"/>
      <c r="D183" s="66"/>
      <c r="E183" s="6"/>
      <c r="F183" s="67"/>
      <c r="G183" s="52"/>
      <c r="H183" s="6"/>
      <c r="I183" s="6"/>
      <c r="J183" s="54"/>
      <c r="K183" s="54"/>
      <c r="L183" s="54"/>
      <c r="M183" s="54"/>
      <c r="N183" s="54"/>
      <c r="O183" s="54"/>
      <c r="P183" s="54"/>
      <c r="Q183" s="54"/>
      <c r="R183" s="68"/>
      <c r="S183" s="69"/>
      <c r="T183" s="58"/>
      <c r="U183" s="92"/>
      <c r="V183" s="92"/>
      <c r="W183" s="54"/>
      <c r="X183" s="91"/>
      <c r="Y183" s="91"/>
      <c r="Z183" s="55"/>
      <c r="AA183" s="55"/>
      <c r="AB183" s="55"/>
      <c r="AC183" s="55"/>
      <c r="AD183" s="69"/>
      <c r="AE183" s="55"/>
      <c r="AF183" s="68"/>
      <c r="AG183" s="55"/>
      <c r="AH183" s="55"/>
      <c r="AI183" s="86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70"/>
      <c r="BN183" s="70"/>
      <c r="BO183" s="70"/>
      <c r="BP183" s="70"/>
      <c r="BQ183" s="70"/>
      <c r="BR183" s="70"/>
      <c r="BS183" s="54"/>
      <c r="BT183" s="54"/>
      <c r="BU183" s="54"/>
      <c r="BV183" s="54"/>
      <c r="BW183" s="54"/>
      <c r="BX183" s="70"/>
      <c r="BY183" s="71"/>
      <c r="BZ183" s="71"/>
      <c r="CA183" s="71"/>
      <c r="CB183" s="71"/>
      <c r="CC183" s="71"/>
      <c r="CD183" s="71"/>
      <c r="CE183" s="71"/>
      <c r="CF183" s="72"/>
      <c r="CG183" s="72"/>
      <c r="CH183" s="75"/>
      <c r="CI183" s="56"/>
      <c r="CJ183" s="56"/>
      <c r="CK183" s="43"/>
      <c r="CL183" s="44"/>
      <c r="CM183" s="43"/>
      <c r="CN183" s="44"/>
      <c r="CO183" s="44"/>
      <c r="CP183" s="44"/>
      <c r="CQ183" s="76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4"/>
      <c r="DH183" s="74"/>
      <c r="DI183" s="53"/>
      <c r="DK183" s="57"/>
    </row>
    <row r="184" spans="1:115" s="1" customFormat="1" ht="15" hidden="1" outlineLevel="1">
      <c r="A184" s="7"/>
      <c r="B184" s="35"/>
      <c r="C184" s="7"/>
      <c r="D184" s="66"/>
      <c r="E184" s="6"/>
      <c r="F184" s="67"/>
      <c r="G184" s="52"/>
      <c r="H184" s="6"/>
      <c r="I184" s="6"/>
      <c r="J184" s="54"/>
      <c r="K184" s="54"/>
      <c r="L184" s="54"/>
      <c r="M184" s="54"/>
      <c r="N184" s="54"/>
      <c r="O184" s="54"/>
      <c r="P184" s="54"/>
      <c r="Q184" s="54"/>
      <c r="R184" s="68"/>
      <c r="S184" s="69"/>
      <c r="T184" s="58"/>
      <c r="U184" s="92"/>
      <c r="V184" s="92"/>
      <c r="W184" s="54"/>
      <c r="X184" s="91"/>
      <c r="Y184" s="91"/>
      <c r="Z184" s="55"/>
      <c r="AA184" s="55"/>
      <c r="AB184" s="55"/>
      <c r="AC184" s="55"/>
      <c r="AD184" s="69"/>
      <c r="AE184" s="55"/>
      <c r="AF184" s="68"/>
      <c r="AG184" s="55"/>
      <c r="AH184" s="55"/>
      <c r="AI184" s="86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70"/>
      <c r="BN184" s="70"/>
      <c r="BO184" s="70"/>
      <c r="BP184" s="70"/>
      <c r="BQ184" s="70"/>
      <c r="BR184" s="70"/>
      <c r="BS184" s="54"/>
      <c r="BT184" s="54"/>
      <c r="BU184" s="54"/>
      <c r="BV184" s="54"/>
      <c r="BW184" s="54"/>
      <c r="BX184" s="70"/>
      <c r="BY184" s="71"/>
      <c r="BZ184" s="71"/>
      <c r="CA184" s="71"/>
      <c r="CB184" s="71"/>
      <c r="CC184" s="71"/>
      <c r="CD184" s="71"/>
      <c r="CE184" s="71"/>
      <c r="CF184" s="72"/>
      <c r="CG184" s="72"/>
      <c r="CH184" s="75"/>
      <c r="CI184" s="56"/>
      <c r="CJ184" s="56"/>
      <c r="CK184" s="43"/>
      <c r="CL184" s="44"/>
      <c r="CM184" s="43"/>
      <c r="CN184" s="44"/>
      <c r="CO184" s="44"/>
      <c r="CP184" s="44"/>
      <c r="CQ184" s="76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4"/>
      <c r="DH184" s="74"/>
      <c r="DI184" s="53"/>
      <c r="DK184" s="57"/>
    </row>
    <row r="185" spans="1:115" s="1" customFormat="1" ht="15" hidden="1" outlineLevel="1">
      <c r="A185" s="7"/>
      <c r="B185" s="35"/>
      <c r="C185" s="7"/>
      <c r="D185" s="66"/>
      <c r="E185" s="6"/>
      <c r="F185" s="67"/>
      <c r="G185" s="52"/>
      <c r="H185" s="6"/>
      <c r="I185" s="6"/>
      <c r="J185" s="54"/>
      <c r="K185" s="54"/>
      <c r="L185" s="54"/>
      <c r="M185" s="54"/>
      <c r="N185" s="54"/>
      <c r="O185" s="54"/>
      <c r="P185" s="54"/>
      <c r="Q185" s="54"/>
      <c r="R185" s="68"/>
      <c r="S185" s="69"/>
      <c r="T185" s="58"/>
      <c r="U185" s="92"/>
      <c r="V185" s="92"/>
      <c r="W185" s="54"/>
      <c r="X185" s="91"/>
      <c r="Y185" s="91"/>
      <c r="Z185" s="55"/>
      <c r="AA185" s="55"/>
      <c r="AB185" s="55"/>
      <c r="AC185" s="55"/>
      <c r="AD185" s="69"/>
      <c r="AE185" s="55"/>
      <c r="AF185" s="68"/>
      <c r="AG185" s="55"/>
      <c r="AH185" s="55"/>
      <c r="AI185" s="86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70"/>
      <c r="BN185" s="70"/>
      <c r="BO185" s="70"/>
      <c r="BP185" s="70"/>
      <c r="BQ185" s="70"/>
      <c r="BR185" s="70"/>
      <c r="BS185" s="54"/>
      <c r="BT185" s="54"/>
      <c r="BU185" s="54"/>
      <c r="BV185" s="54"/>
      <c r="BW185" s="54"/>
      <c r="BX185" s="70"/>
      <c r="BY185" s="71"/>
      <c r="BZ185" s="71"/>
      <c r="CA185" s="71"/>
      <c r="CB185" s="71"/>
      <c r="CC185" s="71"/>
      <c r="CD185" s="71"/>
      <c r="CE185" s="71"/>
      <c r="CF185" s="72"/>
      <c r="CG185" s="72"/>
      <c r="CH185" s="75"/>
      <c r="CI185" s="56"/>
      <c r="CJ185" s="56"/>
      <c r="CK185" s="43"/>
      <c r="CL185" s="44"/>
      <c r="CM185" s="43"/>
      <c r="CN185" s="44"/>
      <c r="CO185" s="44"/>
      <c r="CP185" s="44"/>
      <c r="CQ185" s="76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4"/>
      <c r="DH185" s="74"/>
      <c r="DI185" s="53"/>
      <c r="DK185" s="57"/>
    </row>
    <row r="186" spans="1:115" s="1" customFormat="1" ht="15" hidden="1" outlineLevel="1">
      <c r="A186" s="7"/>
      <c r="B186" s="35"/>
      <c r="C186" s="7"/>
      <c r="D186" s="66"/>
      <c r="E186" s="6"/>
      <c r="F186" s="67"/>
      <c r="G186" s="52"/>
      <c r="H186" s="6"/>
      <c r="I186" s="6"/>
      <c r="J186" s="54"/>
      <c r="K186" s="54"/>
      <c r="L186" s="54"/>
      <c r="M186" s="54"/>
      <c r="N186" s="54"/>
      <c r="O186" s="54"/>
      <c r="P186" s="54"/>
      <c r="Q186" s="54"/>
      <c r="R186" s="68"/>
      <c r="S186" s="69"/>
      <c r="T186" s="58"/>
      <c r="U186" s="92"/>
      <c r="V186" s="92"/>
      <c r="W186" s="54"/>
      <c r="X186" s="91"/>
      <c r="Y186" s="91"/>
      <c r="Z186" s="55"/>
      <c r="AA186" s="55"/>
      <c r="AB186" s="55"/>
      <c r="AC186" s="55"/>
      <c r="AD186" s="69"/>
      <c r="AE186" s="55"/>
      <c r="AF186" s="68"/>
      <c r="AG186" s="55"/>
      <c r="AH186" s="55"/>
      <c r="AI186" s="86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70"/>
      <c r="BN186" s="70"/>
      <c r="BO186" s="70"/>
      <c r="BP186" s="70"/>
      <c r="BQ186" s="70"/>
      <c r="BR186" s="70"/>
      <c r="BS186" s="54"/>
      <c r="BT186" s="54"/>
      <c r="BU186" s="54"/>
      <c r="BV186" s="54"/>
      <c r="BW186" s="54"/>
      <c r="BX186" s="70"/>
      <c r="BY186" s="71"/>
      <c r="BZ186" s="71"/>
      <c r="CA186" s="71"/>
      <c r="CB186" s="71"/>
      <c r="CC186" s="71"/>
      <c r="CD186" s="71"/>
      <c r="CE186" s="71"/>
      <c r="CF186" s="72"/>
      <c r="CG186" s="72"/>
      <c r="CH186" s="75"/>
      <c r="CI186" s="56"/>
      <c r="CJ186" s="56"/>
      <c r="CK186" s="43"/>
      <c r="CL186" s="44"/>
      <c r="CM186" s="43"/>
      <c r="CN186" s="44"/>
      <c r="CO186" s="44"/>
      <c r="CP186" s="44"/>
      <c r="CQ186" s="76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4"/>
      <c r="DH186" s="74"/>
      <c r="DI186" s="53"/>
      <c r="DK186" s="57"/>
    </row>
    <row r="187" spans="1:115" s="1" customFormat="1" ht="15" hidden="1" outlineLevel="1">
      <c r="A187" s="7"/>
      <c r="B187" s="35"/>
      <c r="C187" s="7"/>
      <c r="D187" s="66"/>
      <c r="E187" s="6"/>
      <c r="F187" s="67"/>
      <c r="G187" s="52"/>
      <c r="H187" s="6"/>
      <c r="I187" s="6"/>
      <c r="J187" s="54"/>
      <c r="K187" s="54"/>
      <c r="L187" s="54"/>
      <c r="M187" s="54"/>
      <c r="N187" s="54"/>
      <c r="O187" s="54"/>
      <c r="P187" s="54"/>
      <c r="Q187" s="54"/>
      <c r="R187" s="68"/>
      <c r="S187" s="69"/>
      <c r="T187" s="58"/>
      <c r="U187" s="92"/>
      <c r="V187" s="92"/>
      <c r="W187" s="54"/>
      <c r="X187" s="91"/>
      <c r="Y187" s="91"/>
      <c r="Z187" s="55"/>
      <c r="AA187" s="55"/>
      <c r="AB187" s="55"/>
      <c r="AC187" s="55"/>
      <c r="AD187" s="69"/>
      <c r="AE187" s="55"/>
      <c r="AF187" s="68"/>
      <c r="AG187" s="55"/>
      <c r="AH187" s="55"/>
      <c r="AI187" s="86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70"/>
      <c r="BN187" s="70"/>
      <c r="BO187" s="70"/>
      <c r="BP187" s="70"/>
      <c r="BQ187" s="70"/>
      <c r="BR187" s="70"/>
      <c r="BS187" s="54"/>
      <c r="BT187" s="54"/>
      <c r="BU187" s="54"/>
      <c r="BV187" s="54"/>
      <c r="BW187" s="54"/>
      <c r="BX187" s="70"/>
      <c r="BY187" s="71"/>
      <c r="BZ187" s="71"/>
      <c r="CA187" s="71"/>
      <c r="CB187" s="71"/>
      <c r="CC187" s="71"/>
      <c r="CD187" s="71"/>
      <c r="CE187" s="71"/>
      <c r="CF187" s="72"/>
      <c r="CG187" s="72"/>
      <c r="CH187" s="75"/>
      <c r="CI187" s="56"/>
      <c r="CJ187" s="56"/>
      <c r="CK187" s="43"/>
      <c r="CL187" s="44"/>
      <c r="CM187" s="43"/>
      <c r="CN187" s="44"/>
      <c r="CO187" s="44"/>
      <c r="CP187" s="44"/>
      <c r="CQ187" s="76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4"/>
      <c r="DH187" s="74"/>
      <c r="DI187" s="53"/>
      <c r="DK187" s="57"/>
    </row>
    <row r="188" spans="1:115" s="1" customFormat="1" ht="15" hidden="1" outlineLevel="1">
      <c r="A188" s="7"/>
      <c r="B188" s="35"/>
      <c r="C188" s="7"/>
      <c r="D188" s="66"/>
      <c r="E188" s="6"/>
      <c r="F188" s="67"/>
      <c r="G188" s="52"/>
      <c r="H188" s="6"/>
      <c r="I188" s="6"/>
      <c r="J188" s="54"/>
      <c r="K188" s="54"/>
      <c r="L188" s="54"/>
      <c r="M188" s="54"/>
      <c r="N188" s="54"/>
      <c r="O188" s="54"/>
      <c r="P188" s="54"/>
      <c r="Q188" s="54"/>
      <c r="R188" s="68"/>
      <c r="S188" s="69"/>
      <c r="T188" s="58"/>
      <c r="U188" s="92"/>
      <c r="V188" s="92"/>
      <c r="W188" s="54"/>
      <c r="X188" s="91"/>
      <c r="Y188" s="91"/>
      <c r="Z188" s="55"/>
      <c r="AA188" s="55"/>
      <c r="AB188" s="55"/>
      <c r="AC188" s="55"/>
      <c r="AD188" s="69"/>
      <c r="AE188" s="55"/>
      <c r="AF188" s="68"/>
      <c r="AG188" s="55"/>
      <c r="AH188" s="55"/>
      <c r="AI188" s="86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70"/>
      <c r="BN188" s="70"/>
      <c r="BO188" s="70"/>
      <c r="BP188" s="70"/>
      <c r="BQ188" s="70"/>
      <c r="BR188" s="70"/>
      <c r="BS188" s="54"/>
      <c r="BT188" s="54"/>
      <c r="BU188" s="54"/>
      <c r="BV188" s="54"/>
      <c r="BW188" s="54"/>
      <c r="BX188" s="70"/>
      <c r="BY188" s="71"/>
      <c r="BZ188" s="71"/>
      <c r="CA188" s="71"/>
      <c r="CB188" s="71"/>
      <c r="CC188" s="71"/>
      <c r="CD188" s="71"/>
      <c r="CE188" s="71"/>
      <c r="CF188" s="72"/>
      <c r="CG188" s="72"/>
      <c r="CH188" s="75"/>
      <c r="CI188" s="56"/>
      <c r="CJ188" s="56"/>
      <c r="CK188" s="43"/>
      <c r="CL188" s="44"/>
      <c r="CM188" s="43"/>
      <c r="CN188" s="44"/>
      <c r="CO188" s="44"/>
      <c r="CP188" s="44"/>
      <c r="CQ188" s="76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4"/>
      <c r="DH188" s="74"/>
      <c r="DI188" s="53"/>
      <c r="DK188" s="57"/>
    </row>
    <row r="189" spans="1:115" s="1" customFormat="1" ht="15" hidden="1" outlineLevel="1">
      <c r="A189" s="7"/>
      <c r="B189" s="35"/>
      <c r="C189" s="7"/>
      <c r="D189" s="66"/>
      <c r="E189" s="6"/>
      <c r="F189" s="67"/>
      <c r="G189" s="52"/>
      <c r="H189" s="6"/>
      <c r="I189" s="6"/>
      <c r="J189" s="54"/>
      <c r="K189" s="54"/>
      <c r="L189" s="54"/>
      <c r="M189" s="54"/>
      <c r="N189" s="54"/>
      <c r="O189" s="54"/>
      <c r="P189" s="54"/>
      <c r="Q189" s="54"/>
      <c r="R189" s="68"/>
      <c r="S189" s="69"/>
      <c r="T189" s="58"/>
      <c r="U189" s="92"/>
      <c r="V189" s="92"/>
      <c r="W189" s="54"/>
      <c r="X189" s="91"/>
      <c r="Y189" s="91"/>
      <c r="Z189" s="55"/>
      <c r="AA189" s="55"/>
      <c r="AB189" s="55"/>
      <c r="AC189" s="55"/>
      <c r="AD189" s="69"/>
      <c r="AE189" s="55"/>
      <c r="AF189" s="68"/>
      <c r="AG189" s="55"/>
      <c r="AH189" s="55"/>
      <c r="AI189" s="86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70"/>
      <c r="BN189" s="70"/>
      <c r="BO189" s="70"/>
      <c r="BP189" s="70"/>
      <c r="BQ189" s="70"/>
      <c r="BR189" s="70"/>
      <c r="BS189" s="54"/>
      <c r="BT189" s="54"/>
      <c r="BU189" s="54"/>
      <c r="BV189" s="54"/>
      <c r="BW189" s="54"/>
      <c r="BX189" s="70"/>
      <c r="BY189" s="71"/>
      <c r="BZ189" s="71"/>
      <c r="CA189" s="71"/>
      <c r="CB189" s="71"/>
      <c r="CC189" s="71"/>
      <c r="CD189" s="71"/>
      <c r="CE189" s="71"/>
      <c r="CF189" s="72"/>
      <c r="CG189" s="72"/>
      <c r="CH189" s="75"/>
      <c r="CI189" s="56"/>
      <c r="CJ189" s="56"/>
      <c r="CK189" s="43"/>
      <c r="CL189" s="44"/>
      <c r="CM189" s="43"/>
      <c r="CN189" s="44"/>
      <c r="CO189" s="44"/>
      <c r="CP189" s="44"/>
      <c r="CQ189" s="76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4"/>
      <c r="DH189" s="74"/>
      <c r="DI189" s="53"/>
      <c r="DK189" s="57"/>
    </row>
    <row r="190" spans="1:115" s="1" customFormat="1" ht="15" hidden="1" outlineLevel="1">
      <c r="A190" s="7"/>
      <c r="B190" s="35"/>
      <c r="C190" s="7"/>
      <c r="D190" s="66"/>
      <c r="E190" s="6"/>
      <c r="F190" s="67"/>
      <c r="G190" s="52"/>
      <c r="H190" s="6"/>
      <c r="I190" s="6"/>
      <c r="J190" s="54"/>
      <c r="K190" s="54"/>
      <c r="L190" s="54"/>
      <c r="M190" s="54"/>
      <c r="N190" s="54"/>
      <c r="O190" s="54"/>
      <c r="P190" s="54"/>
      <c r="Q190" s="54"/>
      <c r="R190" s="68"/>
      <c r="S190" s="69"/>
      <c r="T190" s="58"/>
      <c r="U190" s="92"/>
      <c r="V190" s="92"/>
      <c r="W190" s="54"/>
      <c r="X190" s="91"/>
      <c r="Y190" s="91"/>
      <c r="Z190" s="55"/>
      <c r="AA190" s="55"/>
      <c r="AB190" s="55"/>
      <c r="AC190" s="55"/>
      <c r="AD190" s="69"/>
      <c r="AE190" s="55"/>
      <c r="AF190" s="68"/>
      <c r="AG190" s="55"/>
      <c r="AH190" s="55"/>
      <c r="AI190" s="86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70"/>
      <c r="BN190" s="70"/>
      <c r="BO190" s="70"/>
      <c r="BP190" s="70"/>
      <c r="BQ190" s="70"/>
      <c r="BR190" s="70"/>
      <c r="BS190" s="54"/>
      <c r="BT190" s="54"/>
      <c r="BU190" s="54"/>
      <c r="BV190" s="54"/>
      <c r="BW190" s="54"/>
      <c r="BX190" s="70"/>
      <c r="BY190" s="71"/>
      <c r="BZ190" s="71"/>
      <c r="CA190" s="71"/>
      <c r="CB190" s="71"/>
      <c r="CC190" s="71"/>
      <c r="CD190" s="71"/>
      <c r="CE190" s="71"/>
      <c r="CF190" s="72"/>
      <c r="CG190" s="72"/>
      <c r="CH190" s="75"/>
      <c r="CI190" s="56"/>
      <c r="CJ190" s="56"/>
      <c r="CK190" s="43"/>
      <c r="CL190" s="44"/>
      <c r="CM190" s="43"/>
      <c r="CN190" s="44"/>
      <c r="CO190" s="44"/>
      <c r="CP190" s="44"/>
      <c r="CQ190" s="76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4"/>
      <c r="DH190" s="74"/>
      <c r="DI190" s="53"/>
      <c r="DK190" s="57"/>
    </row>
    <row r="191" spans="1:115" s="1" customFormat="1" ht="15" hidden="1" outlineLevel="1">
      <c r="A191" s="7"/>
      <c r="B191" s="35"/>
      <c r="C191" s="7"/>
      <c r="D191" s="66"/>
      <c r="E191" s="6"/>
      <c r="F191" s="67"/>
      <c r="G191" s="52"/>
      <c r="H191" s="6"/>
      <c r="I191" s="6"/>
      <c r="J191" s="54"/>
      <c r="K191" s="54"/>
      <c r="L191" s="54"/>
      <c r="M191" s="54"/>
      <c r="N191" s="54"/>
      <c r="O191" s="54"/>
      <c r="P191" s="54"/>
      <c r="Q191" s="54"/>
      <c r="R191" s="68"/>
      <c r="S191" s="69"/>
      <c r="T191" s="58"/>
      <c r="U191" s="92"/>
      <c r="V191" s="92"/>
      <c r="W191" s="54"/>
      <c r="X191" s="91"/>
      <c r="Y191" s="91"/>
      <c r="Z191" s="55"/>
      <c r="AA191" s="55"/>
      <c r="AB191" s="55"/>
      <c r="AC191" s="55"/>
      <c r="AD191" s="69"/>
      <c r="AE191" s="55"/>
      <c r="AF191" s="68"/>
      <c r="AG191" s="55"/>
      <c r="AH191" s="55"/>
      <c r="AI191" s="86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70"/>
      <c r="BN191" s="70"/>
      <c r="BO191" s="70"/>
      <c r="BP191" s="70"/>
      <c r="BQ191" s="70"/>
      <c r="BR191" s="70"/>
      <c r="BS191" s="54"/>
      <c r="BT191" s="54"/>
      <c r="BU191" s="54"/>
      <c r="BV191" s="54"/>
      <c r="BW191" s="54"/>
      <c r="BX191" s="70"/>
      <c r="BY191" s="71"/>
      <c r="BZ191" s="71"/>
      <c r="CA191" s="71"/>
      <c r="CB191" s="71"/>
      <c r="CC191" s="71"/>
      <c r="CD191" s="71"/>
      <c r="CE191" s="71"/>
      <c r="CF191" s="72"/>
      <c r="CG191" s="72"/>
      <c r="CH191" s="75"/>
      <c r="CI191" s="56"/>
      <c r="CJ191" s="56"/>
      <c r="CK191" s="43"/>
      <c r="CL191" s="44"/>
      <c r="CM191" s="43"/>
      <c r="CN191" s="44"/>
      <c r="CO191" s="44"/>
      <c r="CP191" s="44"/>
      <c r="CQ191" s="76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4"/>
      <c r="DH191" s="74"/>
      <c r="DI191" s="53"/>
      <c r="DK191" s="57"/>
    </row>
    <row r="192" spans="1:115" s="1" customFormat="1" ht="15" hidden="1" outlineLevel="1">
      <c r="A192" s="7"/>
      <c r="B192" s="35"/>
      <c r="C192" s="7"/>
      <c r="D192" s="66"/>
      <c r="E192" s="6"/>
      <c r="F192" s="67"/>
      <c r="G192" s="52"/>
      <c r="H192" s="6"/>
      <c r="I192" s="6"/>
      <c r="J192" s="54"/>
      <c r="K192" s="54"/>
      <c r="L192" s="54"/>
      <c r="M192" s="54"/>
      <c r="N192" s="54"/>
      <c r="O192" s="54"/>
      <c r="P192" s="54"/>
      <c r="Q192" s="54"/>
      <c r="R192" s="68"/>
      <c r="S192" s="69"/>
      <c r="T192" s="58"/>
      <c r="U192" s="92"/>
      <c r="V192" s="92"/>
      <c r="W192" s="54"/>
      <c r="X192" s="91"/>
      <c r="Y192" s="91"/>
      <c r="Z192" s="55"/>
      <c r="AA192" s="55"/>
      <c r="AB192" s="55"/>
      <c r="AC192" s="55"/>
      <c r="AD192" s="69"/>
      <c r="AE192" s="55"/>
      <c r="AF192" s="68"/>
      <c r="AG192" s="55"/>
      <c r="AH192" s="55"/>
      <c r="AI192" s="86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70"/>
      <c r="BN192" s="70"/>
      <c r="BO192" s="70"/>
      <c r="BP192" s="70"/>
      <c r="BQ192" s="70"/>
      <c r="BR192" s="70"/>
      <c r="BS192" s="54"/>
      <c r="BT192" s="54"/>
      <c r="BU192" s="54"/>
      <c r="BV192" s="54"/>
      <c r="BW192" s="54"/>
      <c r="BX192" s="70"/>
      <c r="BY192" s="71"/>
      <c r="BZ192" s="71"/>
      <c r="CA192" s="71"/>
      <c r="CB192" s="71"/>
      <c r="CC192" s="71"/>
      <c r="CD192" s="71"/>
      <c r="CE192" s="71"/>
      <c r="CF192" s="72"/>
      <c r="CG192" s="72"/>
      <c r="CH192" s="75"/>
      <c r="CI192" s="56"/>
      <c r="CJ192" s="56"/>
      <c r="CK192" s="43"/>
      <c r="CL192" s="44"/>
      <c r="CM192" s="43"/>
      <c r="CN192" s="44"/>
      <c r="CO192" s="44"/>
      <c r="CP192" s="44"/>
      <c r="CQ192" s="76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4"/>
      <c r="DH192" s="74"/>
      <c r="DI192" s="53"/>
      <c r="DK192" s="57"/>
    </row>
    <row r="193" spans="1:115" s="1" customFormat="1" ht="15" hidden="1" outlineLevel="1">
      <c r="A193" s="7"/>
      <c r="B193" s="35"/>
      <c r="C193" s="7"/>
      <c r="D193" s="66"/>
      <c r="E193" s="6"/>
      <c r="F193" s="67"/>
      <c r="G193" s="52"/>
      <c r="H193" s="6"/>
      <c r="I193" s="6"/>
      <c r="J193" s="54"/>
      <c r="K193" s="54"/>
      <c r="L193" s="54"/>
      <c r="M193" s="54"/>
      <c r="N193" s="54"/>
      <c r="O193" s="54"/>
      <c r="P193" s="54"/>
      <c r="Q193" s="54"/>
      <c r="R193" s="68"/>
      <c r="S193" s="69"/>
      <c r="T193" s="58"/>
      <c r="U193" s="92"/>
      <c r="V193" s="92"/>
      <c r="W193" s="54"/>
      <c r="X193" s="91"/>
      <c r="Y193" s="91"/>
      <c r="Z193" s="55"/>
      <c r="AA193" s="55"/>
      <c r="AB193" s="55"/>
      <c r="AC193" s="55"/>
      <c r="AD193" s="69"/>
      <c r="AE193" s="55"/>
      <c r="AF193" s="68"/>
      <c r="AG193" s="55"/>
      <c r="AH193" s="55"/>
      <c r="AI193" s="86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70"/>
      <c r="BN193" s="70"/>
      <c r="BO193" s="70"/>
      <c r="BP193" s="70"/>
      <c r="BQ193" s="70"/>
      <c r="BR193" s="70"/>
      <c r="BS193" s="54"/>
      <c r="BT193" s="54"/>
      <c r="BU193" s="54"/>
      <c r="BV193" s="54"/>
      <c r="BW193" s="54"/>
      <c r="BX193" s="70"/>
      <c r="BY193" s="71"/>
      <c r="BZ193" s="71"/>
      <c r="CA193" s="71"/>
      <c r="CB193" s="71"/>
      <c r="CC193" s="71"/>
      <c r="CD193" s="71"/>
      <c r="CE193" s="71"/>
      <c r="CF193" s="72"/>
      <c r="CG193" s="72"/>
      <c r="CH193" s="75"/>
      <c r="CI193" s="56"/>
      <c r="CJ193" s="56"/>
      <c r="CK193" s="43"/>
      <c r="CL193" s="44"/>
      <c r="CM193" s="43"/>
      <c r="CN193" s="44"/>
      <c r="CO193" s="44"/>
      <c r="CP193" s="44"/>
      <c r="CQ193" s="76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4"/>
      <c r="DH193" s="74"/>
      <c r="DI193" s="53"/>
      <c r="DK193" s="57"/>
    </row>
    <row r="194" spans="1:115" s="1" customFormat="1" ht="15" hidden="1" outlineLevel="1">
      <c r="A194" s="7"/>
      <c r="B194" s="35"/>
      <c r="C194" s="7"/>
      <c r="D194" s="66"/>
      <c r="E194" s="6"/>
      <c r="F194" s="67"/>
      <c r="G194" s="52"/>
      <c r="H194" s="6"/>
      <c r="I194" s="6"/>
      <c r="J194" s="54"/>
      <c r="K194" s="54"/>
      <c r="L194" s="54"/>
      <c r="M194" s="54"/>
      <c r="N194" s="54"/>
      <c r="O194" s="54"/>
      <c r="P194" s="54"/>
      <c r="Q194" s="54"/>
      <c r="R194" s="68"/>
      <c r="S194" s="69"/>
      <c r="T194" s="58"/>
      <c r="U194" s="92"/>
      <c r="V194" s="92"/>
      <c r="W194" s="54"/>
      <c r="X194" s="91"/>
      <c r="Y194" s="91"/>
      <c r="Z194" s="55"/>
      <c r="AA194" s="55"/>
      <c r="AB194" s="55"/>
      <c r="AC194" s="55"/>
      <c r="AD194" s="69"/>
      <c r="AE194" s="55"/>
      <c r="AF194" s="68"/>
      <c r="AG194" s="55"/>
      <c r="AH194" s="55"/>
      <c r="AI194" s="86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70"/>
      <c r="BN194" s="70"/>
      <c r="BO194" s="70"/>
      <c r="BP194" s="70"/>
      <c r="BQ194" s="70"/>
      <c r="BR194" s="70"/>
      <c r="BS194" s="54"/>
      <c r="BT194" s="54"/>
      <c r="BU194" s="54"/>
      <c r="BV194" s="54"/>
      <c r="BW194" s="54"/>
      <c r="BX194" s="70"/>
      <c r="BY194" s="71"/>
      <c r="BZ194" s="71"/>
      <c r="CA194" s="71"/>
      <c r="CB194" s="71"/>
      <c r="CC194" s="71"/>
      <c r="CD194" s="71"/>
      <c r="CE194" s="71"/>
      <c r="CF194" s="72"/>
      <c r="CG194" s="72"/>
      <c r="CH194" s="75"/>
      <c r="CI194" s="56"/>
      <c r="CJ194" s="56"/>
      <c r="CK194" s="43"/>
      <c r="CL194" s="44"/>
      <c r="CM194" s="43"/>
      <c r="CN194" s="44"/>
      <c r="CO194" s="44"/>
      <c r="CP194" s="44"/>
      <c r="CQ194" s="76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4"/>
      <c r="DH194" s="74"/>
      <c r="DI194" s="53"/>
      <c r="DK194" s="57"/>
    </row>
    <row r="195" spans="1:115" s="1" customFormat="1" ht="15" hidden="1" outlineLevel="1">
      <c r="A195" s="7"/>
      <c r="B195" s="35"/>
      <c r="C195" s="7"/>
      <c r="D195" s="66"/>
      <c r="E195" s="6"/>
      <c r="F195" s="67"/>
      <c r="G195" s="52"/>
      <c r="H195" s="6"/>
      <c r="I195" s="6"/>
      <c r="J195" s="54"/>
      <c r="K195" s="54"/>
      <c r="L195" s="54"/>
      <c r="M195" s="54"/>
      <c r="N195" s="54"/>
      <c r="O195" s="54"/>
      <c r="P195" s="54"/>
      <c r="Q195" s="54"/>
      <c r="R195" s="68"/>
      <c r="S195" s="69"/>
      <c r="T195" s="58"/>
      <c r="U195" s="92"/>
      <c r="V195" s="92"/>
      <c r="W195" s="54"/>
      <c r="X195" s="91"/>
      <c r="Y195" s="91"/>
      <c r="Z195" s="55"/>
      <c r="AA195" s="55"/>
      <c r="AB195" s="55"/>
      <c r="AC195" s="55"/>
      <c r="AD195" s="69"/>
      <c r="AE195" s="55"/>
      <c r="AF195" s="68"/>
      <c r="AG195" s="55"/>
      <c r="AH195" s="55"/>
      <c r="AI195" s="86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70"/>
      <c r="BN195" s="70"/>
      <c r="BO195" s="70"/>
      <c r="BP195" s="70"/>
      <c r="BQ195" s="70"/>
      <c r="BR195" s="70"/>
      <c r="BS195" s="54"/>
      <c r="BT195" s="54"/>
      <c r="BU195" s="54"/>
      <c r="BV195" s="54"/>
      <c r="BW195" s="54"/>
      <c r="BX195" s="70"/>
      <c r="BY195" s="71"/>
      <c r="BZ195" s="71"/>
      <c r="CA195" s="71"/>
      <c r="CB195" s="71"/>
      <c r="CC195" s="71"/>
      <c r="CD195" s="71"/>
      <c r="CE195" s="71"/>
      <c r="CF195" s="72"/>
      <c r="CG195" s="72"/>
      <c r="CH195" s="75"/>
      <c r="CI195" s="56"/>
      <c r="CJ195" s="56"/>
      <c r="CK195" s="43"/>
      <c r="CL195" s="44"/>
      <c r="CM195" s="43"/>
      <c r="CN195" s="44"/>
      <c r="CO195" s="44"/>
      <c r="CP195" s="44"/>
      <c r="CQ195" s="76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4"/>
      <c r="DH195" s="74"/>
      <c r="DI195" s="53"/>
      <c r="DK195" s="57"/>
    </row>
    <row r="196" spans="1:115" s="1" customFormat="1" ht="15" hidden="1" outlineLevel="1">
      <c r="A196" s="7"/>
      <c r="B196" s="35"/>
      <c r="C196" s="7"/>
      <c r="D196" s="66"/>
      <c r="E196" s="6"/>
      <c r="F196" s="67"/>
      <c r="G196" s="52"/>
      <c r="H196" s="6"/>
      <c r="I196" s="6"/>
      <c r="J196" s="54"/>
      <c r="K196" s="54"/>
      <c r="L196" s="54"/>
      <c r="M196" s="54"/>
      <c r="N196" s="54"/>
      <c r="O196" s="54"/>
      <c r="P196" s="54"/>
      <c r="Q196" s="54"/>
      <c r="R196" s="68"/>
      <c r="S196" s="69"/>
      <c r="T196" s="58"/>
      <c r="U196" s="92"/>
      <c r="V196" s="92"/>
      <c r="W196" s="54"/>
      <c r="X196" s="91"/>
      <c r="Y196" s="91"/>
      <c r="Z196" s="55"/>
      <c r="AA196" s="55"/>
      <c r="AB196" s="55"/>
      <c r="AC196" s="55"/>
      <c r="AD196" s="69"/>
      <c r="AE196" s="55"/>
      <c r="AF196" s="68"/>
      <c r="AG196" s="55"/>
      <c r="AH196" s="55"/>
      <c r="AI196" s="86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70"/>
      <c r="BN196" s="70"/>
      <c r="BO196" s="70"/>
      <c r="BP196" s="70"/>
      <c r="BQ196" s="70"/>
      <c r="BR196" s="70"/>
      <c r="BS196" s="54"/>
      <c r="BT196" s="54"/>
      <c r="BU196" s="54"/>
      <c r="BV196" s="54"/>
      <c r="BW196" s="54"/>
      <c r="BX196" s="70"/>
      <c r="BY196" s="71"/>
      <c r="BZ196" s="71"/>
      <c r="CA196" s="71"/>
      <c r="CB196" s="71"/>
      <c r="CC196" s="71"/>
      <c r="CD196" s="71"/>
      <c r="CE196" s="71"/>
      <c r="CF196" s="72"/>
      <c r="CG196" s="72"/>
      <c r="CH196" s="75"/>
      <c r="CI196" s="56"/>
      <c r="CJ196" s="56"/>
      <c r="CK196" s="43"/>
      <c r="CL196" s="44"/>
      <c r="CM196" s="43"/>
      <c r="CN196" s="44"/>
      <c r="CO196" s="44"/>
      <c r="CP196" s="44"/>
      <c r="CQ196" s="76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4"/>
      <c r="DH196" s="74"/>
      <c r="DI196" s="53"/>
      <c r="DK196" s="57"/>
    </row>
    <row r="197" spans="1:115" s="1" customFormat="1" ht="15" hidden="1" outlineLevel="1">
      <c r="A197" s="7"/>
      <c r="B197" s="35"/>
      <c r="C197" s="7"/>
      <c r="D197" s="66"/>
      <c r="E197" s="6"/>
      <c r="F197" s="67"/>
      <c r="G197" s="52"/>
      <c r="H197" s="6"/>
      <c r="I197" s="6"/>
      <c r="J197" s="54"/>
      <c r="K197" s="54"/>
      <c r="L197" s="54"/>
      <c r="M197" s="54"/>
      <c r="N197" s="54"/>
      <c r="O197" s="54"/>
      <c r="P197" s="54"/>
      <c r="Q197" s="54"/>
      <c r="R197" s="68"/>
      <c r="S197" s="69"/>
      <c r="T197" s="58"/>
      <c r="U197" s="92"/>
      <c r="V197" s="92"/>
      <c r="W197" s="54"/>
      <c r="X197" s="91"/>
      <c r="Y197" s="91"/>
      <c r="Z197" s="55"/>
      <c r="AA197" s="55"/>
      <c r="AB197" s="55"/>
      <c r="AC197" s="55"/>
      <c r="AD197" s="69"/>
      <c r="AE197" s="55"/>
      <c r="AF197" s="68"/>
      <c r="AG197" s="55"/>
      <c r="AH197" s="55"/>
      <c r="AI197" s="86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70"/>
      <c r="BN197" s="70"/>
      <c r="BO197" s="70"/>
      <c r="BP197" s="70"/>
      <c r="BQ197" s="70"/>
      <c r="BR197" s="70"/>
      <c r="BS197" s="54"/>
      <c r="BT197" s="54"/>
      <c r="BU197" s="54"/>
      <c r="BV197" s="54"/>
      <c r="BW197" s="54"/>
      <c r="BX197" s="70"/>
      <c r="BY197" s="71"/>
      <c r="BZ197" s="71"/>
      <c r="CA197" s="71"/>
      <c r="CB197" s="71"/>
      <c r="CC197" s="71"/>
      <c r="CD197" s="71"/>
      <c r="CE197" s="71"/>
      <c r="CF197" s="72"/>
      <c r="CG197" s="72"/>
      <c r="CH197" s="75"/>
      <c r="CI197" s="56"/>
      <c r="CJ197" s="56"/>
      <c r="CK197" s="43"/>
      <c r="CL197" s="44"/>
      <c r="CM197" s="43"/>
      <c r="CN197" s="44"/>
      <c r="CO197" s="44"/>
      <c r="CP197" s="44"/>
      <c r="CQ197" s="76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4"/>
      <c r="DH197" s="74"/>
      <c r="DI197" s="53"/>
      <c r="DK197" s="57"/>
    </row>
    <row r="198" spans="1:115" s="1" customFormat="1" ht="15" hidden="1" outlineLevel="1">
      <c r="A198" s="7"/>
      <c r="B198" s="35"/>
      <c r="C198" s="7"/>
      <c r="D198" s="66"/>
      <c r="E198" s="6"/>
      <c r="F198" s="67"/>
      <c r="G198" s="52"/>
      <c r="H198" s="6"/>
      <c r="I198" s="6"/>
      <c r="J198" s="54"/>
      <c r="K198" s="54"/>
      <c r="L198" s="54"/>
      <c r="M198" s="54"/>
      <c r="N198" s="54"/>
      <c r="O198" s="54"/>
      <c r="P198" s="54"/>
      <c r="Q198" s="54"/>
      <c r="R198" s="68"/>
      <c r="S198" s="69"/>
      <c r="T198" s="58"/>
      <c r="U198" s="92"/>
      <c r="V198" s="92"/>
      <c r="W198" s="54"/>
      <c r="X198" s="91"/>
      <c r="Y198" s="91"/>
      <c r="Z198" s="55"/>
      <c r="AA198" s="55"/>
      <c r="AB198" s="55"/>
      <c r="AC198" s="55"/>
      <c r="AD198" s="69"/>
      <c r="AE198" s="55"/>
      <c r="AF198" s="68"/>
      <c r="AG198" s="55"/>
      <c r="AH198" s="55"/>
      <c r="AI198" s="86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70"/>
      <c r="BN198" s="70"/>
      <c r="BO198" s="70"/>
      <c r="BP198" s="70"/>
      <c r="BQ198" s="70"/>
      <c r="BR198" s="70"/>
      <c r="BS198" s="54"/>
      <c r="BT198" s="54"/>
      <c r="BU198" s="54"/>
      <c r="BV198" s="54"/>
      <c r="BW198" s="54"/>
      <c r="BX198" s="70"/>
      <c r="BY198" s="71"/>
      <c r="BZ198" s="71"/>
      <c r="CA198" s="71"/>
      <c r="CB198" s="71"/>
      <c r="CC198" s="71"/>
      <c r="CD198" s="71"/>
      <c r="CE198" s="71"/>
      <c r="CF198" s="72"/>
      <c r="CG198" s="72"/>
      <c r="CH198" s="75"/>
      <c r="CI198" s="56"/>
      <c r="CJ198" s="56"/>
      <c r="CK198" s="43"/>
      <c r="CL198" s="44"/>
      <c r="CM198" s="43"/>
      <c r="CN198" s="44"/>
      <c r="CO198" s="44"/>
      <c r="CP198" s="44"/>
      <c r="CQ198" s="76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4"/>
      <c r="DH198" s="74"/>
      <c r="DI198" s="53"/>
      <c r="DK198" s="57"/>
    </row>
    <row r="199" spans="1:115" s="1" customFormat="1" ht="15" hidden="1" outlineLevel="1">
      <c r="A199" s="7"/>
      <c r="B199" s="35"/>
      <c r="C199" s="7"/>
      <c r="D199" s="66"/>
      <c r="E199" s="6"/>
      <c r="F199" s="67"/>
      <c r="G199" s="52"/>
      <c r="H199" s="6"/>
      <c r="I199" s="6"/>
      <c r="J199" s="54"/>
      <c r="K199" s="54"/>
      <c r="L199" s="54"/>
      <c r="M199" s="54"/>
      <c r="N199" s="54"/>
      <c r="O199" s="54"/>
      <c r="P199" s="54"/>
      <c r="Q199" s="54"/>
      <c r="R199" s="68"/>
      <c r="S199" s="69"/>
      <c r="T199" s="58"/>
      <c r="U199" s="92"/>
      <c r="V199" s="92"/>
      <c r="W199" s="54"/>
      <c r="X199" s="91"/>
      <c r="Y199" s="91"/>
      <c r="Z199" s="55"/>
      <c r="AA199" s="55"/>
      <c r="AB199" s="55"/>
      <c r="AC199" s="55"/>
      <c r="AD199" s="69"/>
      <c r="AE199" s="55"/>
      <c r="AF199" s="68"/>
      <c r="AG199" s="55"/>
      <c r="AH199" s="55"/>
      <c r="AI199" s="86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70"/>
      <c r="BN199" s="70"/>
      <c r="BO199" s="70"/>
      <c r="BP199" s="70"/>
      <c r="BQ199" s="70"/>
      <c r="BR199" s="70"/>
      <c r="BS199" s="54"/>
      <c r="BT199" s="54"/>
      <c r="BU199" s="54"/>
      <c r="BV199" s="54"/>
      <c r="BW199" s="54"/>
      <c r="BX199" s="70"/>
      <c r="BY199" s="71"/>
      <c r="BZ199" s="71"/>
      <c r="CA199" s="71"/>
      <c r="CB199" s="71"/>
      <c r="CC199" s="71"/>
      <c r="CD199" s="71"/>
      <c r="CE199" s="71"/>
      <c r="CF199" s="72"/>
      <c r="CG199" s="72"/>
      <c r="CH199" s="75"/>
      <c r="CI199" s="56"/>
      <c r="CJ199" s="56"/>
      <c r="CK199" s="43"/>
      <c r="CL199" s="44"/>
      <c r="CM199" s="43"/>
      <c r="CN199" s="44"/>
      <c r="CO199" s="44"/>
      <c r="CP199" s="44"/>
      <c r="CQ199" s="76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4"/>
      <c r="DH199" s="74"/>
      <c r="DI199" s="53"/>
      <c r="DK199" s="57"/>
    </row>
    <row r="200" spans="1:115" s="1" customFormat="1" ht="15" hidden="1" outlineLevel="1">
      <c r="A200" s="7"/>
      <c r="B200" s="35"/>
      <c r="C200" s="7"/>
      <c r="D200" s="66"/>
      <c r="E200" s="6"/>
      <c r="F200" s="67"/>
      <c r="G200" s="52"/>
      <c r="H200" s="6"/>
      <c r="I200" s="6"/>
      <c r="J200" s="54"/>
      <c r="K200" s="54"/>
      <c r="L200" s="54"/>
      <c r="M200" s="54"/>
      <c r="N200" s="54"/>
      <c r="O200" s="54"/>
      <c r="P200" s="54"/>
      <c r="Q200" s="54"/>
      <c r="R200" s="68"/>
      <c r="S200" s="69"/>
      <c r="T200" s="58"/>
      <c r="U200" s="92"/>
      <c r="V200" s="92"/>
      <c r="W200" s="54"/>
      <c r="X200" s="91"/>
      <c r="Y200" s="91"/>
      <c r="Z200" s="55"/>
      <c r="AA200" s="55"/>
      <c r="AB200" s="55"/>
      <c r="AC200" s="55"/>
      <c r="AD200" s="69"/>
      <c r="AE200" s="55"/>
      <c r="AF200" s="68"/>
      <c r="AG200" s="55"/>
      <c r="AH200" s="55"/>
      <c r="AI200" s="86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70"/>
      <c r="BN200" s="70"/>
      <c r="BO200" s="70"/>
      <c r="BP200" s="70"/>
      <c r="BQ200" s="70"/>
      <c r="BR200" s="70"/>
      <c r="BS200" s="54"/>
      <c r="BT200" s="54"/>
      <c r="BU200" s="54"/>
      <c r="BV200" s="54"/>
      <c r="BW200" s="54"/>
      <c r="BX200" s="70"/>
      <c r="BY200" s="71"/>
      <c r="BZ200" s="71"/>
      <c r="CA200" s="71"/>
      <c r="CB200" s="71"/>
      <c r="CC200" s="71"/>
      <c r="CD200" s="71"/>
      <c r="CE200" s="71"/>
      <c r="CF200" s="72"/>
      <c r="CG200" s="72"/>
      <c r="CH200" s="75"/>
      <c r="CI200" s="56"/>
      <c r="CJ200" s="56"/>
      <c r="CK200" s="43"/>
      <c r="CL200" s="44"/>
      <c r="CM200" s="43"/>
      <c r="CN200" s="44"/>
      <c r="CO200" s="44"/>
      <c r="CP200" s="44"/>
      <c r="CQ200" s="76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4"/>
      <c r="DH200" s="74"/>
      <c r="DI200" s="53"/>
      <c r="DK200" s="57"/>
    </row>
    <row r="201" spans="1:115" s="1" customFormat="1" ht="15" hidden="1" outlineLevel="1">
      <c r="A201" s="7"/>
      <c r="B201" s="35"/>
      <c r="C201" s="7"/>
      <c r="D201" s="66"/>
      <c r="E201" s="6"/>
      <c r="F201" s="67"/>
      <c r="G201" s="52"/>
      <c r="H201" s="6"/>
      <c r="I201" s="6"/>
      <c r="J201" s="54"/>
      <c r="K201" s="54"/>
      <c r="L201" s="54"/>
      <c r="M201" s="54"/>
      <c r="N201" s="54"/>
      <c r="O201" s="54"/>
      <c r="P201" s="54"/>
      <c r="Q201" s="54"/>
      <c r="R201" s="68"/>
      <c r="S201" s="69"/>
      <c r="T201" s="58"/>
      <c r="U201" s="92"/>
      <c r="V201" s="92"/>
      <c r="W201" s="54"/>
      <c r="X201" s="91"/>
      <c r="Y201" s="91"/>
      <c r="Z201" s="55"/>
      <c r="AA201" s="55"/>
      <c r="AB201" s="55"/>
      <c r="AC201" s="55"/>
      <c r="AD201" s="69"/>
      <c r="AE201" s="55"/>
      <c r="AF201" s="68"/>
      <c r="AG201" s="55"/>
      <c r="AH201" s="55"/>
      <c r="AI201" s="86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70"/>
      <c r="BN201" s="70"/>
      <c r="BO201" s="70"/>
      <c r="BP201" s="70"/>
      <c r="BQ201" s="70"/>
      <c r="BR201" s="70"/>
      <c r="BS201" s="54"/>
      <c r="BT201" s="54"/>
      <c r="BU201" s="54"/>
      <c r="BV201" s="54"/>
      <c r="BW201" s="54"/>
      <c r="BX201" s="70"/>
      <c r="BY201" s="71"/>
      <c r="BZ201" s="71"/>
      <c r="CA201" s="71"/>
      <c r="CB201" s="71"/>
      <c r="CC201" s="71"/>
      <c r="CD201" s="71"/>
      <c r="CE201" s="71"/>
      <c r="CF201" s="72"/>
      <c r="CG201" s="72"/>
      <c r="CH201" s="75"/>
      <c r="CI201" s="56"/>
      <c r="CJ201" s="56"/>
      <c r="CK201" s="43"/>
      <c r="CL201" s="44"/>
      <c r="CM201" s="43"/>
      <c r="CN201" s="44"/>
      <c r="CO201" s="44"/>
      <c r="CP201" s="44"/>
      <c r="CQ201" s="76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4"/>
      <c r="DH201" s="74"/>
      <c r="DI201" s="53"/>
      <c r="DK201" s="57"/>
    </row>
    <row r="202" spans="1:115" s="1" customFormat="1" ht="15" hidden="1" outlineLevel="1">
      <c r="A202" s="7"/>
      <c r="B202" s="35"/>
      <c r="C202" s="7"/>
      <c r="D202" s="66"/>
      <c r="E202" s="6"/>
      <c r="F202" s="67"/>
      <c r="G202" s="52"/>
      <c r="H202" s="6"/>
      <c r="I202" s="6"/>
      <c r="J202" s="54"/>
      <c r="K202" s="54"/>
      <c r="L202" s="54"/>
      <c r="M202" s="54"/>
      <c r="N202" s="54"/>
      <c r="O202" s="54"/>
      <c r="P202" s="54"/>
      <c r="Q202" s="54"/>
      <c r="R202" s="68"/>
      <c r="S202" s="69"/>
      <c r="T202" s="58"/>
      <c r="U202" s="92"/>
      <c r="V202" s="92"/>
      <c r="W202" s="54"/>
      <c r="X202" s="91"/>
      <c r="Y202" s="91"/>
      <c r="Z202" s="55"/>
      <c r="AA202" s="55"/>
      <c r="AB202" s="55"/>
      <c r="AC202" s="55"/>
      <c r="AD202" s="69"/>
      <c r="AE202" s="55"/>
      <c r="AF202" s="68"/>
      <c r="AG202" s="55"/>
      <c r="AH202" s="55"/>
      <c r="AI202" s="86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70"/>
      <c r="BN202" s="70"/>
      <c r="BO202" s="70"/>
      <c r="BP202" s="70"/>
      <c r="BQ202" s="70"/>
      <c r="BR202" s="70"/>
      <c r="BS202" s="54"/>
      <c r="BT202" s="54"/>
      <c r="BU202" s="54"/>
      <c r="BV202" s="54"/>
      <c r="BW202" s="54"/>
      <c r="BX202" s="70"/>
      <c r="BY202" s="71"/>
      <c r="BZ202" s="71"/>
      <c r="CA202" s="71"/>
      <c r="CB202" s="71"/>
      <c r="CC202" s="71"/>
      <c r="CD202" s="71"/>
      <c r="CE202" s="71"/>
      <c r="CF202" s="72"/>
      <c r="CG202" s="72"/>
      <c r="CH202" s="75"/>
      <c r="CI202" s="56"/>
      <c r="CJ202" s="56"/>
      <c r="CK202" s="43"/>
      <c r="CL202" s="44"/>
      <c r="CM202" s="43"/>
      <c r="CN202" s="44"/>
      <c r="CO202" s="44"/>
      <c r="CP202" s="44"/>
      <c r="CQ202" s="76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4"/>
      <c r="DH202" s="74"/>
      <c r="DI202" s="53"/>
      <c r="DK202" s="57"/>
    </row>
    <row r="203" spans="1:115" s="1" customFormat="1" ht="15" hidden="1" outlineLevel="1">
      <c r="A203" s="7"/>
      <c r="B203" s="35"/>
      <c r="C203" s="7"/>
      <c r="D203" s="66"/>
      <c r="E203" s="6"/>
      <c r="F203" s="67"/>
      <c r="G203" s="52"/>
      <c r="H203" s="6"/>
      <c r="I203" s="6"/>
      <c r="J203" s="54"/>
      <c r="K203" s="54"/>
      <c r="L203" s="54"/>
      <c r="M203" s="54"/>
      <c r="N203" s="54"/>
      <c r="O203" s="54"/>
      <c r="P203" s="54"/>
      <c r="Q203" s="54"/>
      <c r="R203" s="68"/>
      <c r="S203" s="69"/>
      <c r="T203" s="58"/>
      <c r="U203" s="92"/>
      <c r="V203" s="92"/>
      <c r="W203" s="54"/>
      <c r="X203" s="91"/>
      <c r="Y203" s="91"/>
      <c r="Z203" s="55"/>
      <c r="AA203" s="55"/>
      <c r="AB203" s="55"/>
      <c r="AC203" s="55"/>
      <c r="AD203" s="69"/>
      <c r="AE203" s="55"/>
      <c r="AF203" s="68"/>
      <c r="AG203" s="55"/>
      <c r="AH203" s="55"/>
      <c r="AI203" s="86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70"/>
      <c r="BN203" s="70"/>
      <c r="BO203" s="70"/>
      <c r="BP203" s="70"/>
      <c r="BQ203" s="70"/>
      <c r="BR203" s="70"/>
      <c r="BS203" s="54"/>
      <c r="BT203" s="54"/>
      <c r="BU203" s="54"/>
      <c r="BV203" s="54"/>
      <c r="BW203" s="54"/>
      <c r="BX203" s="70"/>
      <c r="BY203" s="71"/>
      <c r="BZ203" s="71"/>
      <c r="CA203" s="71"/>
      <c r="CB203" s="71"/>
      <c r="CC203" s="71"/>
      <c r="CD203" s="71"/>
      <c r="CE203" s="71"/>
      <c r="CF203" s="72"/>
      <c r="CG203" s="72"/>
      <c r="CH203" s="75"/>
      <c r="CI203" s="56"/>
      <c r="CJ203" s="56"/>
      <c r="CK203" s="43"/>
      <c r="CL203" s="44"/>
      <c r="CM203" s="43"/>
      <c r="CN203" s="44"/>
      <c r="CO203" s="44"/>
      <c r="CP203" s="44"/>
      <c r="CQ203" s="76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4"/>
      <c r="DH203" s="74"/>
      <c r="DI203" s="53"/>
      <c r="DK203" s="57"/>
    </row>
    <row r="204" spans="1:115" s="1" customFormat="1" ht="15" hidden="1" outlineLevel="1">
      <c r="A204" s="7"/>
      <c r="B204" s="35"/>
      <c r="C204" s="7"/>
      <c r="D204" s="66"/>
      <c r="E204" s="6"/>
      <c r="F204" s="67"/>
      <c r="G204" s="52"/>
      <c r="H204" s="6"/>
      <c r="I204" s="6"/>
      <c r="J204" s="54"/>
      <c r="K204" s="54"/>
      <c r="L204" s="54"/>
      <c r="M204" s="54"/>
      <c r="N204" s="54"/>
      <c r="O204" s="54"/>
      <c r="P204" s="54"/>
      <c r="Q204" s="54"/>
      <c r="R204" s="68"/>
      <c r="S204" s="69"/>
      <c r="T204" s="58"/>
      <c r="U204" s="92"/>
      <c r="V204" s="92"/>
      <c r="W204" s="54"/>
      <c r="X204" s="91"/>
      <c r="Y204" s="91"/>
      <c r="Z204" s="55"/>
      <c r="AA204" s="55"/>
      <c r="AB204" s="55"/>
      <c r="AC204" s="55"/>
      <c r="AD204" s="69"/>
      <c r="AE204" s="55"/>
      <c r="AF204" s="68"/>
      <c r="AG204" s="55"/>
      <c r="AH204" s="55"/>
      <c r="AI204" s="86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70"/>
      <c r="BN204" s="70"/>
      <c r="BO204" s="70"/>
      <c r="BP204" s="70"/>
      <c r="BQ204" s="70"/>
      <c r="BR204" s="70"/>
      <c r="BS204" s="54"/>
      <c r="BT204" s="54"/>
      <c r="BU204" s="54"/>
      <c r="BV204" s="54"/>
      <c r="BW204" s="54"/>
      <c r="BX204" s="70"/>
      <c r="BY204" s="71"/>
      <c r="BZ204" s="71"/>
      <c r="CA204" s="71"/>
      <c r="CB204" s="71"/>
      <c r="CC204" s="71"/>
      <c r="CD204" s="71"/>
      <c r="CE204" s="71"/>
      <c r="CF204" s="72"/>
      <c r="CG204" s="72"/>
      <c r="CH204" s="75"/>
      <c r="CI204" s="56"/>
      <c r="CJ204" s="56"/>
      <c r="CK204" s="43"/>
      <c r="CL204" s="44"/>
      <c r="CM204" s="43"/>
      <c r="CN204" s="44"/>
      <c r="CO204" s="44"/>
      <c r="CP204" s="44"/>
      <c r="CQ204" s="76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4"/>
      <c r="DH204" s="74"/>
      <c r="DI204" s="53"/>
      <c r="DK204" s="57"/>
    </row>
    <row r="205" spans="1:115" s="1" customFormat="1" ht="15" hidden="1" outlineLevel="1">
      <c r="A205" s="7"/>
      <c r="B205" s="35"/>
      <c r="C205" s="7"/>
      <c r="D205" s="66"/>
      <c r="E205" s="6"/>
      <c r="F205" s="67"/>
      <c r="G205" s="52"/>
      <c r="H205" s="6"/>
      <c r="I205" s="6"/>
      <c r="J205" s="54"/>
      <c r="K205" s="54"/>
      <c r="L205" s="54"/>
      <c r="M205" s="54"/>
      <c r="N205" s="54"/>
      <c r="O205" s="54"/>
      <c r="P205" s="54"/>
      <c r="Q205" s="54"/>
      <c r="R205" s="68"/>
      <c r="S205" s="69"/>
      <c r="T205" s="58"/>
      <c r="U205" s="92"/>
      <c r="V205" s="92"/>
      <c r="W205" s="54"/>
      <c r="X205" s="91"/>
      <c r="Y205" s="91"/>
      <c r="Z205" s="55"/>
      <c r="AA205" s="55"/>
      <c r="AB205" s="55"/>
      <c r="AC205" s="55"/>
      <c r="AD205" s="69"/>
      <c r="AE205" s="55"/>
      <c r="AF205" s="68"/>
      <c r="AG205" s="55"/>
      <c r="AH205" s="55"/>
      <c r="AI205" s="86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70"/>
      <c r="BN205" s="70"/>
      <c r="BO205" s="70"/>
      <c r="BP205" s="70"/>
      <c r="BQ205" s="70"/>
      <c r="BR205" s="70"/>
      <c r="BS205" s="54"/>
      <c r="BT205" s="54"/>
      <c r="BU205" s="54"/>
      <c r="BV205" s="54"/>
      <c r="BW205" s="54"/>
      <c r="BX205" s="70"/>
      <c r="BY205" s="71"/>
      <c r="BZ205" s="71"/>
      <c r="CA205" s="71"/>
      <c r="CB205" s="71"/>
      <c r="CC205" s="71"/>
      <c r="CD205" s="71"/>
      <c r="CE205" s="71"/>
      <c r="CF205" s="72"/>
      <c r="CG205" s="72"/>
      <c r="CH205" s="75"/>
      <c r="CI205" s="56"/>
      <c r="CJ205" s="56"/>
      <c r="CK205" s="43"/>
      <c r="CL205" s="44"/>
      <c r="CM205" s="43"/>
      <c r="CN205" s="44"/>
      <c r="CO205" s="44"/>
      <c r="CP205" s="44"/>
      <c r="CQ205" s="76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4"/>
      <c r="DH205" s="74"/>
      <c r="DI205" s="53"/>
      <c r="DK205" s="57"/>
    </row>
    <row r="206" spans="1:115" s="1" customFormat="1" ht="15" hidden="1" outlineLevel="1">
      <c r="A206" s="7"/>
      <c r="B206" s="35"/>
      <c r="C206" s="7"/>
      <c r="D206" s="66"/>
      <c r="E206" s="6"/>
      <c r="F206" s="67"/>
      <c r="G206" s="52"/>
      <c r="H206" s="6"/>
      <c r="I206" s="6"/>
      <c r="J206" s="54"/>
      <c r="K206" s="54"/>
      <c r="L206" s="54"/>
      <c r="M206" s="54"/>
      <c r="N206" s="54"/>
      <c r="O206" s="54"/>
      <c r="P206" s="54"/>
      <c r="Q206" s="54"/>
      <c r="R206" s="68"/>
      <c r="S206" s="69"/>
      <c r="T206" s="58"/>
      <c r="U206" s="92"/>
      <c r="V206" s="92"/>
      <c r="W206" s="54"/>
      <c r="X206" s="91"/>
      <c r="Y206" s="91"/>
      <c r="Z206" s="55"/>
      <c r="AA206" s="55"/>
      <c r="AB206" s="55"/>
      <c r="AC206" s="55"/>
      <c r="AD206" s="69"/>
      <c r="AE206" s="55"/>
      <c r="AF206" s="68"/>
      <c r="AG206" s="55"/>
      <c r="AH206" s="55"/>
      <c r="AI206" s="86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70"/>
      <c r="BN206" s="70"/>
      <c r="BO206" s="70"/>
      <c r="BP206" s="70"/>
      <c r="BQ206" s="70"/>
      <c r="BR206" s="70"/>
      <c r="BS206" s="54"/>
      <c r="BT206" s="54"/>
      <c r="BU206" s="54"/>
      <c r="BV206" s="54"/>
      <c r="BW206" s="54"/>
      <c r="BX206" s="70"/>
      <c r="BY206" s="71"/>
      <c r="BZ206" s="71"/>
      <c r="CA206" s="71"/>
      <c r="CB206" s="71"/>
      <c r="CC206" s="71"/>
      <c r="CD206" s="71"/>
      <c r="CE206" s="71"/>
      <c r="CF206" s="72"/>
      <c r="CG206" s="72"/>
      <c r="CH206" s="75"/>
      <c r="CI206" s="56"/>
      <c r="CJ206" s="56"/>
      <c r="CK206" s="43"/>
      <c r="CL206" s="44"/>
      <c r="CM206" s="43"/>
      <c r="CN206" s="44"/>
      <c r="CO206" s="44"/>
      <c r="CP206" s="44"/>
      <c r="CQ206" s="76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4"/>
      <c r="DH206" s="74"/>
      <c r="DI206" s="53"/>
      <c r="DK206" s="57"/>
    </row>
    <row r="207" spans="1:115" s="1" customFormat="1" ht="15" hidden="1" outlineLevel="1">
      <c r="A207" s="7"/>
      <c r="B207" s="35"/>
      <c r="C207" s="7"/>
      <c r="D207" s="66"/>
      <c r="E207" s="6"/>
      <c r="F207" s="67"/>
      <c r="G207" s="52"/>
      <c r="H207" s="6"/>
      <c r="I207" s="6"/>
      <c r="J207" s="54"/>
      <c r="K207" s="54"/>
      <c r="L207" s="54"/>
      <c r="M207" s="54"/>
      <c r="N207" s="54"/>
      <c r="O207" s="54"/>
      <c r="P207" s="54"/>
      <c r="Q207" s="54"/>
      <c r="R207" s="68"/>
      <c r="S207" s="69"/>
      <c r="T207" s="58"/>
      <c r="U207" s="92"/>
      <c r="V207" s="92"/>
      <c r="W207" s="54"/>
      <c r="X207" s="91"/>
      <c r="Y207" s="91"/>
      <c r="Z207" s="55"/>
      <c r="AA207" s="55"/>
      <c r="AB207" s="55"/>
      <c r="AC207" s="55"/>
      <c r="AD207" s="69"/>
      <c r="AE207" s="55"/>
      <c r="AF207" s="68"/>
      <c r="AG207" s="55"/>
      <c r="AH207" s="55"/>
      <c r="AI207" s="86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70"/>
      <c r="BN207" s="70"/>
      <c r="BO207" s="70"/>
      <c r="BP207" s="70"/>
      <c r="BQ207" s="70"/>
      <c r="BR207" s="70"/>
      <c r="BS207" s="54"/>
      <c r="BT207" s="54"/>
      <c r="BU207" s="54"/>
      <c r="BV207" s="54"/>
      <c r="BW207" s="54"/>
      <c r="BX207" s="70"/>
      <c r="BY207" s="71"/>
      <c r="BZ207" s="71"/>
      <c r="CA207" s="71"/>
      <c r="CB207" s="71"/>
      <c r="CC207" s="71"/>
      <c r="CD207" s="71"/>
      <c r="CE207" s="71"/>
      <c r="CF207" s="72"/>
      <c r="CG207" s="72"/>
      <c r="CH207" s="75"/>
      <c r="CI207" s="56"/>
      <c r="CJ207" s="56"/>
      <c r="CK207" s="43"/>
      <c r="CL207" s="44"/>
      <c r="CM207" s="43"/>
      <c r="CN207" s="44"/>
      <c r="CO207" s="44"/>
      <c r="CP207" s="44"/>
      <c r="CQ207" s="76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4"/>
      <c r="DH207" s="74"/>
      <c r="DI207" s="53"/>
      <c r="DK207" s="57"/>
    </row>
    <row r="208" spans="1:115" s="1" customFormat="1" ht="15" hidden="1" outlineLevel="1">
      <c r="A208" s="7"/>
      <c r="B208" s="35"/>
      <c r="C208" s="7"/>
      <c r="D208" s="66"/>
      <c r="E208" s="6"/>
      <c r="F208" s="67"/>
      <c r="G208" s="52"/>
      <c r="H208" s="6"/>
      <c r="I208" s="6"/>
      <c r="J208" s="54"/>
      <c r="K208" s="54"/>
      <c r="L208" s="54"/>
      <c r="M208" s="54"/>
      <c r="N208" s="54"/>
      <c r="O208" s="54"/>
      <c r="P208" s="54"/>
      <c r="Q208" s="54"/>
      <c r="R208" s="68"/>
      <c r="S208" s="69"/>
      <c r="T208" s="58"/>
      <c r="U208" s="92"/>
      <c r="V208" s="92"/>
      <c r="W208" s="54"/>
      <c r="X208" s="91"/>
      <c r="Y208" s="91"/>
      <c r="Z208" s="55"/>
      <c r="AA208" s="55"/>
      <c r="AB208" s="55"/>
      <c r="AC208" s="55"/>
      <c r="AD208" s="69"/>
      <c r="AE208" s="55"/>
      <c r="AF208" s="68"/>
      <c r="AG208" s="55"/>
      <c r="AH208" s="55"/>
      <c r="AI208" s="86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70"/>
      <c r="BN208" s="70"/>
      <c r="BO208" s="70"/>
      <c r="BP208" s="70"/>
      <c r="BQ208" s="70"/>
      <c r="BR208" s="70"/>
      <c r="BS208" s="54"/>
      <c r="BT208" s="54"/>
      <c r="BU208" s="54"/>
      <c r="BV208" s="54"/>
      <c r="BW208" s="54"/>
      <c r="BX208" s="70"/>
      <c r="BY208" s="71"/>
      <c r="BZ208" s="71"/>
      <c r="CA208" s="71"/>
      <c r="CB208" s="71"/>
      <c r="CC208" s="71"/>
      <c r="CD208" s="71"/>
      <c r="CE208" s="71"/>
      <c r="CF208" s="72"/>
      <c r="CG208" s="72"/>
      <c r="CH208" s="75"/>
      <c r="CI208" s="56"/>
      <c r="CJ208" s="56"/>
      <c r="CK208" s="43"/>
      <c r="CL208" s="44"/>
      <c r="CM208" s="43"/>
      <c r="CN208" s="44"/>
      <c r="CO208" s="44"/>
      <c r="CP208" s="44"/>
      <c r="CQ208" s="76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4"/>
      <c r="DH208" s="74"/>
      <c r="DI208" s="53"/>
      <c r="DK208" s="57"/>
    </row>
    <row r="209" spans="1:115" s="1" customFormat="1" ht="15" hidden="1" outlineLevel="1">
      <c r="A209" s="7"/>
      <c r="B209" s="35"/>
      <c r="C209" s="7"/>
      <c r="D209" s="66"/>
      <c r="E209" s="6"/>
      <c r="F209" s="67"/>
      <c r="G209" s="52"/>
      <c r="H209" s="6"/>
      <c r="I209" s="6"/>
      <c r="J209" s="54"/>
      <c r="K209" s="54"/>
      <c r="L209" s="54"/>
      <c r="M209" s="54"/>
      <c r="N209" s="54"/>
      <c r="O209" s="54"/>
      <c r="P209" s="54"/>
      <c r="Q209" s="54"/>
      <c r="R209" s="68"/>
      <c r="S209" s="69"/>
      <c r="T209" s="58"/>
      <c r="U209" s="92"/>
      <c r="V209" s="92"/>
      <c r="W209" s="54"/>
      <c r="X209" s="91"/>
      <c r="Y209" s="91"/>
      <c r="Z209" s="55"/>
      <c r="AA209" s="55"/>
      <c r="AB209" s="55"/>
      <c r="AC209" s="55"/>
      <c r="AD209" s="69"/>
      <c r="AE209" s="55"/>
      <c r="AF209" s="68"/>
      <c r="AG209" s="55"/>
      <c r="AH209" s="55"/>
      <c r="AI209" s="86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70"/>
      <c r="BN209" s="70"/>
      <c r="BO209" s="70"/>
      <c r="BP209" s="70"/>
      <c r="BQ209" s="70"/>
      <c r="BR209" s="70"/>
      <c r="BS209" s="54"/>
      <c r="BT209" s="54"/>
      <c r="BU209" s="54"/>
      <c r="BV209" s="54"/>
      <c r="BW209" s="54"/>
      <c r="BX209" s="70"/>
      <c r="BY209" s="71"/>
      <c r="BZ209" s="71"/>
      <c r="CA209" s="71"/>
      <c r="CB209" s="71"/>
      <c r="CC209" s="71"/>
      <c r="CD209" s="71"/>
      <c r="CE209" s="71"/>
      <c r="CF209" s="72"/>
      <c r="CG209" s="72"/>
      <c r="CH209" s="75"/>
      <c r="CI209" s="56"/>
      <c r="CJ209" s="56"/>
      <c r="CK209" s="43"/>
      <c r="CL209" s="44"/>
      <c r="CM209" s="43"/>
      <c r="CN209" s="44"/>
      <c r="CO209" s="44"/>
      <c r="CP209" s="44"/>
      <c r="CQ209" s="76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4"/>
      <c r="DH209" s="74"/>
      <c r="DI209" s="53"/>
      <c r="DK209" s="57"/>
    </row>
    <row r="210" spans="1:115" s="1" customFormat="1" ht="15" hidden="1" outlineLevel="1">
      <c r="A210" s="7"/>
      <c r="B210" s="35"/>
      <c r="C210" s="7"/>
      <c r="D210" s="66"/>
      <c r="E210" s="6"/>
      <c r="F210" s="67"/>
      <c r="G210" s="52"/>
      <c r="H210" s="6"/>
      <c r="I210" s="6"/>
      <c r="J210" s="54"/>
      <c r="K210" s="54"/>
      <c r="L210" s="54"/>
      <c r="M210" s="54"/>
      <c r="N210" s="54"/>
      <c r="O210" s="54"/>
      <c r="P210" s="54"/>
      <c r="Q210" s="54"/>
      <c r="R210" s="68"/>
      <c r="S210" s="69"/>
      <c r="T210" s="58"/>
      <c r="U210" s="92"/>
      <c r="V210" s="92"/>
      <c r="W210" s="54"/>
      <c r="X210" s="91"/>
      <c r="Y210" s="91"/>
      <c r="Z210" s="55"/>
      <c r="AA210" s="55"/>
      <c r="AB210" s="55"/>
      <c r="AC210" s="55"/>
      <c r="AD210" s="69"/>
      <c r="AE210" s="55"/>
      <c r="AF210" s="68"/>
      <c r="AG210" s="55"/>
      <c r="AH210" s="55"/>
      <c r="AI210" s="86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70"/>
      <c r="BN210" s="70"/>
      <c r="BO210" s="70"/>
      <c r="BP210" s="70"/>
      <c r="BQ210" s="70"/>
      <c r="BR210" s="70"/>
      <c r="BS210" s="54"/>
      <c r="BT210" s="54"/>
      <c r="BU210" s="54"/>
      <c r="BV210" s="54"/>
      <c r="BW210" s="54"/>
      <c r="BX210" s="70"/>
      <c r="BY210" s="71"/>
      <c r="BZ210" s="71"/>
      <c r="CA210" s="71"/>
      <c r="CB210" s="71"/>
      <c r="CC210" s="71"/>
      <c r="CD210" s="71"/>
      <c r="CE210" s="71"/>
      <c r="CF210" s="72"/>
      <c r="CG210" s="72"/>
      <c r="CH210" s="75"/>
      <c r="CI210" s="56"/>
      <c r="CJ210" s="56"/>
      <c r="CK210" s="43"/>
      <c r="CL210" s="44"/>
      <c r="CM210" s="43"/>
      <c r="CN210" s="44"/>
      <c r="CO210" s="44"/>
      <c r="CP210" s="44"/>
      <c r="CQ210" s="76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4"/>
      <c r="DH210" s="74"/>
      <c r="DI210" s="53"/>
      <c r="DK210" s="57"/>
    </row>
    <row r="211" spans="1:115" s="1" customFormat="1" ht="15" hidden="1" outlineLevel="1">
      <c r="A211" s="7"/>
      <c r="B211" s="35"/>
      <c r="C211" s="7"/>
      <c r="D211" s="66"/>
      <c r="E211" s="6"/>
      <c r="F211" s="67"/>
      <c r="G211" s="52"/>
      <c r="H211" s="6"/>
      <c r="I211" s="6"/>
      <c r="J211" s="54"/>
      <c r="K211" s="54"/>
      <c r="L211" s="54"/>
      <c r="M211" s="54"/>
      <c r="N211" s="54"/>
      <c r="O211" s="54"/>
      <c r="P211" s="54"/>
      <c r="Q211" s="54"/>
      <c r="R211" s="68"/>
      <c r="S211" s="69"/>
      <c r="T211" s="58"/>
      <c r="U211" s="92"/>
      <c r="V211" s="92"/>
      <c r="W211" s="54"/>
      <c r="X211" s="91"/>
      <c r="Y211" s="91"/>
      <c r="Z211" s="55"/>
      <c r="AA211" s="55"/>
      <c r="AB211" s="55"/>
      <c r="AC211" s="55"/>
      <c r="AD211" s="69"/>
      <c r="AE211" s="55"/>
      <c r="AF211" s="68"/>
      <c r="AG211" s="55"/>
      <c r="AH211" s="55"/>
      <c r="AI211" s="86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70"/>
      <c r="BN211" s="70"/>
      <c r="BO211" s="70"/>
      <c r="BP211" s="70"/>
      <c r="BQ211" s="70"/>
      <c r="BR211" s="70"/>
      <c r="BS211" s="54"/>
      <c r="BT211" s="54"/>
      <c r="BU211" s="54"/>
      <c r="BV211" s="54"/>
      <c r="BW211" s="54"/>
      <c r="BX211" s="70"/>
      <c r="BY211" s="71"/>
      <c r="BZ211" s="71"/>
      <c r="CA211" s="71"/>
      <c r="CB211" s="71"/>
      <c r="CC211" s="71"/>
      <c r="CD211" s="71"/>
      <c r="CE211" s="71"/>
      <c r="CF211" s="72"/>
      <c r="CG211" s="72"/>
      <c r="CH211" s="75"/>
      <c r="CI211" s="56"/>
      <c r="CJ211" s="56"/>
      <c r="CK211" s="43"/>
      <c r="CL211" s="44"/>
      <c r="CM211" s="43"/>
      <c r="CN211" s="44"/>
      <c r="CO211" s="44"/>
      <c r="CP211" s="44"/>
      <c r="CQ211" s="76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4"/>
      <c r="DH211" s="74"/>
      <c r="DI211" s="53"/>
      <c r="DK211" s="57"/>
    </row>
    <row r="212" spans="1:115" s="1" customFormat="1" ht="15" hidden="1" outlineLevel="1">
      <c r="A212" s="7"/>
      <c r="B212" s="35"/>
      <c r="C212" s="7"/>
      <c r="D212" s="66"/>
      <c r="E212" s="6"/>
      <c r="F212" s="67"/>
      <c r="G212" s="52"/>
      <c r="H212" s="6"/>
      <c r="I212" s="6"/>
      <c r="J212" s="54"/>
      <c r="K212" s="54"/>
      <c r="L212" s="54"/>
      <c r="M212" s="54"/>
      <c r="N212" s="54"/>
      <c r="O212" s="54"/>
      <c r="P212" s="54"/>
      <c r="Q212" s="54"/>
      <c r="R212" s="68"/>
      <c r="S212" s="69"/>
      <c r="T212" s="58"/>
      <c r="U212" s="92"/>
      <c r="V212" s="92"/>
      <c r="W212" s="54"/>
      <c r="X212" s="91"/>
      <c r="Y212" s="91"/>
      <c r="Z212" s="55"/>
      <c r="AA212" s="55"/>
      <c r="AB212" s="55"/>
      <c r="AC212" s="55"/>
      <c r="AD212" s="69"/>
      <c r="AE212" s="55"/>
      <c r="AF212" s="68"/>
      <c r="AG212" s="55"/>
      <c r="AH212" s="55"/>
      <c r="AI212" s="86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70"/>
      <c r="BN212" s="70"/>
      <c r="BO212" s="70"/>
      <c r="BP212" s="70"/>
      <c r="BQ212" s="70"/>
      <c r="BR212" s="70"/>
      <c r="BS212" s="54"/>
      <c r="BT212" s="54"/>
      <c r="BU212" s="54"/>
      <c r="BV212" s="54"/>
      <c r="BW212" s="54"/>
      <c r="BX212" s="70"/>
      <c r="BY212" s="71"/>
      <c r="BZ212" s="71"/>
      <c r="CA212" s="71"/>
      <c r="CB212" s="71"/>
      <c r="CC212" s="71"/>
      <c r="CD212" s="71"/>
      <c r="CE212" s="71"/>
      <c r="CF212" s="72"/>
      <c r="CG212" s="72"/>
      <c r="CH212" s="75"/>
      <c r="CI212" s="56"/>
      <c r="CJ212" s="56"/>
      <c r="CK212" s="43"/>
      <c r="CL212" s="44"/>
      <c r="CM212" s="43"/>
      <c r="CN212" s="44"/>
      <c r="CO212" s="44"/>
      <c r="CP212" s="44"/>
      <c r="CQ212" s="76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4"/>
      <c r="DH212" s="74"/>
      <c r="DI212" s="53"/>
      <c r="DK212" s="57"/>
    </row>
    <row r="213" spans="1:115" s="1" customFormat="1" ht="15" hidden="1" outlineLevel="1">
      <c r="A213" s="7"/>
      <c r="B213" s="35"/>
      <c r="C213" s="7"/>
      <c r="D213" s="66"/>
      <c r="E213" s="6"/>
      <c r="F213" s="67"/>
      <c r="G213" s="52"/>
      <c r="H213" s="6"/>
      <c r="I213" s="6"/>
      <c r="J213" s="54"/>
      <c r="K213" s="54"/>
      <c r="L213" s="54"/>
      <c r="M213" s="54"/>
      <c r="N213" s="54"/>
      <c r="O213" s="54"/>
      <c r="P213" s="54"/>
      <c r="Q213" s="54"/>
      <c r="R213" s="68"/>
      <c r="S213" s="69"/>
      <c r="T213" s="58"/>
      <c r="U213" s="92"/>
      <c r="V213" s="92"/>
      <c r="W213" s="54"/>
      <c r="X213" s="91"/>
      <c r="Y213" s="91"/>
      <c r="Z213" s="55"/>
      <c r="AA213" s="55"/>
      <c r="AB213" s="55"/>
      <c r="AC213" s="55"/>
      <c r="AD213" s="69"/>
      <c r="AE213" s="55"/>
      <c r="AF213" s="68"/>
      <c r="AG213" s="55"/>
      <c r="AH213" s="55"/>
      <c r="AI213" s="86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70"/>
      <c r="BN213" s="70"/>
      <c r="BO213" s="70"/>
      <c r="BP213" s="70"/>
      <c r="BQ213" s="70"/>
      <c r="BR213" s="70"/>
      <c r="BS213" s="54"/>
      <c r="BT213" s="54"/>
      <c r="BU213" s="54"/>
      <c r="BV213" s="54"/>
      <c r="BW213" s="54"/>
      <c r="BX213" s="70"/>
      <c r="BY213" s="71"/>
      <c r="BZ213" s="71"/>
      <c r="CA213" s="71"/>
      <c r="CB213" s="71"/>
      <c r="CC213" s="71"/>
      <c r="CD213" s="71"/>
      <c r="CE213" s="71"/>
      <c r="CF213" s="72"/>
      <c r="CG213" s="72"/>
      <c r="CH213" s="75"/>
      <c r="CI213" s="56"/>
      <c r="CJ213" s="56"/>
      <c r="CK213" s="43"/>
      <c r="CL213" s="44"/>
      <c r="CM213" s="43"/>
      <c r="CN213" s="44"/>
      <c r="CO213" s="44"/>
      <c r="CP213" s="44"/>
      <c r="CQ213" s="76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4"/>
      <c r="DH213" s="74"/>
      <c r="DI213" s="53"/>
      <c r="DK213" s="57"/>
    </row>
    <row r="214" spans="1:115" s="1" customFormat="1" ht="15" hidden="1" outlineLevel="1">
      <c r="A214" s="7"/>
      <c r="B214" s="35"/>
      <c r="C214" s="7"/>
      <c r="D214" s="66"/>
      <c r="E214" s="6"/>
      <c r="F214" s="67"/>
      <c r="G214" s="52"/>
      <c r="H214" s="6"/>
      <c r="I214" s="6"/>
      <c r="J214" s="54"/>
      <c r="K214" s="54"/>
      <c r="L214" s="54"/>
      <c r="M214" s="54"/>
      <c r="N214" s="54"/>
      <c r="O214" s="54"/>
      <c r="P214" s="54"/>
      <c r="Q214" s="54"/>
      <c r="R214" s="68"/>
      <c r="S214" s="69"/>
      <c r="T214" s="58"/>
      <c r="U214" s="92"/>
      <c r="V214" s="92"/>
      <c r="W214" s="54"/>
      <c r="X214" s="91"/>
      <c r="Y214" s="91"/>
      <c r="Z214" s="55"/>
      <c r="AA214" s="55"/>
      <c r="AB214" s="55"/>
      <c r="AC214" s="55"/>
      <c r="AD214" s="69"/>
      <c r="AE214" s="55"/>
      <c r="AF214" s="68"/>
      <c r="AG214" s="55"/>
      <c r="AH214" s="55"/>
      <c r="AI214" s="86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70"/>
      <c r="BN214" s="70"/>
      <c r="BO214" s="70"/>
      <c r="BP214" s="70"/>
      <c r="BQ214" s="70"/>
      <c r="BR214" s="70"/>
      <c r="BS214" s="54"/>
      <c r="BT214" s="54"/>
      <c r="BU214" s="54"/>
      <c r="BV214" s="54"/>
      <c r="BW214" s="54"/>
      <c r="BX214" s="70"/>
      <c r="BY214" s="71"/>
      <c r="BZ214" s="71"/>
      <c r="CA214" s="71"/>
      <c r="CB214" s="71"/>
      <c r="CC214" s="71"/>
      <c r="CD214" s="71"/>
      <c r="CE214" s="71"/>
      <c r="CF214" s="72"/>
      <c r="CG214" s="72"/>
      <c r="CH214" s="75"/>
      <c r="CI214" s="56"/>
      <c r="CJ214" s="56"/>
      <c r="CK214" s="43"/>
      <c r="CL214" s="44"/>
      <c r="CM214" s="43"/>
      <c r="CN214" s="44"/>
      <c r="CO214" s="44"/>
      <c r="CP214" s="44"/>
      <c r="CQ214" s="76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4"/>
      <c r="DH214" s="74"/>
      <c r="DI214" s="53"/>
      <c r="DK214" s="57"/>
    </row>
    <row r="215" spans="1:115" s="1" customFormat="1" ht="15" hidden="1" outlineLevel="1">
      <c r="A215" s="7"/>
      <c r="B215" s="35"/>
      <c r="C215" s="7"/>
      <c r="D215" s="66"/>
      <c r="E215" s="6"/>
      <c r="F215" s="67"/>
      <c r="G215" s="52"/>
      <c r="H215" s="6"/>
      <c r="I215" s="6"/>
      <c r="J215" s="54"/>
      <c r="K215" s="54"/>
      <c r="L215" s="54"/>
      <c r="M215" s="54"/>
      <c r="N215" s="54"/>
      <c r="O215" s="54"/>
      <c r="P215" s="54"/>
      <c r="Q215" s="54"/>
      <c r="R215" s="68"/>
      <c r="S215" s="69"/>
      <c r="T215" s="58"/>
      <c r="U215" s="92"/>
      <c r="V215" s="92"/>
      <c r="W215" s="54"/>
      <c r="X215" s="91"/>
      <c r="Y215" s="91"/>
      <c r="Z215" s="55"/>
      <c r="AA215" s="55"/>
      <c r="AB215" s="55"/>
      <c r="AC215" s="55"/>
      <c r="AD215" s="69"/>
      <c r="AE215" s="55"/>
      <c r="AF215" s="68"/>
      <c r="AG215" s="55"/>
      <c r="AH215" s="55"/>
      <c r="AI215" s="86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70"/>
      <c r="BN215" s="70"/>
      <c r="BO215" s="70"/>
      <c r="BP215" s="70"/>
      <c r="BQ215" s="70"/>
      <c r="BR215" s="70"/>
      <c r="BS215" s="54"/>
      <c r="BT215" s="54"/>
      <c r="BU215" s="54"/>
      <c r="BV215" s="54"/>
      <c r="BW215" s="54"/>
      <c r="BX215" s="70"/>
      <c r="BY215" s="71"/>
      <c r="BZ215" s="71"/>
      <c r="CA215" s="71"/>
      <c r="CB215" s="71"/>
      <c r="CC215" s="71"/>
      <c r="CD215" s="71"/>
      <c r="CE215" s="71"/>
      <c r="CF215" s="72"/>
      <c r="CG215" s="72"/>
      <c r="CH215" s="75"/>
      <c r="CI215" s="56"/>
      <c r="CJ215" s="56"/>
      <c r="CK215" s="43"/>
      <c r="CL215" s="44"/>
      <c r="CM215" s="43"/>
      <c r="CN215" s="44"/>
      <c r="CO215" s="44"/>
      <c r="CP215" s="44"/>
      <c r="CQ215" s="76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4"/>
      <c r="DH215" s="74"/>
      <c r="DI215" s="53"/>
      <c r="DK215" s="57"/>
    </row>
    <row r="216" spans="1:115" s="1" customFormat="1" ht="15" hidden="1" outlineLevel="1">
      <c r="A216" s="7"/>
      <c r="B216" s="35"/>
      <c r="C216" s="7"/>
      <c r="D216" s="66"/>
      <c r="E216" s="6"/>
      <c r="F216" s="67"/>
      <c r="G216" s="52"/>
      <c r="H216" s="6"/>
      <c r="I216" s="6"/>
      <c r="J216" s="54"/>
      <c r="K216" s="54"/>
      <c r="L216" s="54"/>
      <c r="M216" s="54"/>
      <c r="N216" s="54"/>
      <c r="O216" s="54"/>
      <c r="P216" s="54"/>
      <c r="Q216" s="54"/>
      <c r="R216" s="68"/>
      <c r="S216" s="69"/>
      <c r="T216" s="58"/>
      <c r="U216" s="92"/>
      <c r="V216" s="92"/>
      <c r="W216" s="54"/>
      <c r="X216" s="91"/>
      <c r="Y216" s="91"/>
      <c r="Z216" s="55"/>
      <c r="AA216" s="55"/>
      <c r="AB216" s="55"/>
      <c r="AC216" s="55"/>
      <c r="AD216" s="69"/>
      <c r="AE216" s="55"/>
      <c r="AF216" s="68"/>
      <c r="AG216" s="55"/>
      <c r="AH216" s="55"/>
      <c r="AI216" s="86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70"/>
      <c r="BN216" s="70"/>
      <c r="BO216" s="70"/>
      <c r="BP216" s="70"/>
      <c r="BQ216" s="70"/>
      <c r="BR216" s="70"/>
      <c r="BS216" s="54"/>
      <c r="BT216" s="54"/>
      <c r="BU216" s="54"/>
      <c r="BV216" s="54"/>
      <c r="BW216" s="54"/>
      <c r="BX216" s="70"/>
      <c r="BY216" s="71"/>
      <c r="BZ216" s="71"/>
      <c r="CA216" s="71"/>
      <c r="CB216" s="71"/>
      <c r="CC216" s="71"/>
      <c r="CD216" s="71"/>
      <c r="CE216" s="71"/>
      <c r="CF216" s="72"/>
      <c r="CG216" s="72"/>
      <c r="CH216" s="75"/>
      <c r="CI216" s="56"/>
      <c r="CJ216" s="56"/>
      <c r="CK216" s="43"/>
      <c r="CL216" s="44"/>
      <c r="CM216" s="43"/>
      <c r="CN216" s="44"/>
      <c r="CO216" s="44"/>
      <c r="CP216" s="44"/>
      <c r="CQ216" s="76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4"/>
      <c r="DH216" s="74"/>
      <c r="DI216" s="53"/>
      <c r="DK216" s="57"/>
    </row>
    <row r="217" spans="1:115" s="1" customFormat="1" ht="15" hidden="1" outlineLevel="1">
      <c r="A217" s="7"/>
      <c r="B217" s="35"/>
      <c r="C217" s="7"/>
      <c r="D217" s="66"/>
      <c r="E217" s="6"/>
      <c r="F217" s="67"/>
      <c r="G217" s="52"/>
      <c r="H217" s="6"/>
      <c r="I217" s="6"/>
      <c r="J217" s="54"/>
      <c r="K217" s="54"/>
      <c r="L217" s="54"/>
      <c r="M217" s="54"/>
      <c r="N217" s="54"/>
      <c r="O217" s="54"/>
      <c r="P217" s="54"/>
      <c r="Q217" s="54"/>
      <c r="R217" s="68"/>
      <c r="S217" s="69"/>
      <c r="T217" s="58"/>
      <c r="U217" s="92"/>
      <c r="V217" s="92"/>
      <c r="W217" s="54"/>
      <c r="X217" s="91"/>
      <c r="Y217" s="91"/>
      <c r="Z217" s="55"/>
      <c r="AA217" s="55"/>
      <c r="AB217" s="55"/>
      <c r="AC217" s="55"/>
      <c r="AD217" s="69"/>
      <c r="AE217" s="55"/>
      <c r="AF217" s="68"/>
      <c r="AG217" s="55"/>
      <c r="AH217" s="55"/>
      <c r="AI217" s="86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70"/>
      <c r="BN217" s="70"/>
      <c r="BO217" s="70"/>
      <c r="BP217" s="70"/>
      <c r="BQ217" s="70"/>
      <c r="BR217" s="70"/>
      <c r="BS217" s="54"/>
      <c r="BT217" s="54"/>
      <c r="BU217" s="54"/>
      <c r="BV217" s="54"/>
      <c r="BW217" s="54"/>
      <c r="BX217" s="70"/>
      <c r="BY217" s="71"/>
      <c r="BZ217" s="71"/>
      <c r="CA217" s="71"/>
      <c r="CB217" s="71"/>
      <c r="CC217" s="71"/>
      <c r="CD217" s="71"/>
      <c r="CE217" s="71"/>
      <c r="CF217" s="72"/>
      <c r="CG217" s="72"/>
      <c r="CH217" s="75"/>
      <c r="CI217" s="56"/>
      <c r="CJ217" s="56"/>
      <c r="CK217" s="43"/>
      <c r="CL217" s="44"/>
      <c r="CM217" s="43"/>
      <c r="CN217" s="44"/>
      <c r="CO217" s="44"/>
      <c r="CP217" s="44"/>
      <c r="CQ217" s="76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4"/>
      <c r="DH217" s="74"/>
      <c r="DI217" s="53"/>
      <c r="DK217" s="57"/>
    </row>
    <row r="218" spans="1:115" s="1" customFormat="1" ht="15" hidden="1" outlineLevel="1">
      <c r="A218" s="7"/>
      <c r="B218" s="35"/>
      <c r="C218" s="7"/>
      <c r="D218" s="66"/>
      <c r="E218" s="6"/>
      <c r="F218" s="67"/>
      <c r="G218" s="52"/>
      <c r="H218" s="6"/>
      <c r="I218" s="6"/>
      <c r="J218" s="54"/>
      <c r="K218" s="54"/>
      <c r="L218" s="54"/>
      <c r="M218" s="54"/>
      <c r="N218" s="54"/>
      <c r="O218" s="54"/>
      <c r="P218" s="54"/>
      <c r="Q218" s="54"/>
      <c r="R218" s="68"/>
      <c r="S218" s="69"/>
      <c r="T218" s="58"/>
      <c r="U218" s="92"/>
      <c r="V218" s="92"/>
      <c r="W218" s="54"/>
      <c r="X218" s="91"/>
      <c r="Y218" s="91"/>
      <c r="Z218" s="55"/>
      <c r="AA218" s="55"/>
      <c r="AB218" s="55"/>
      <c r="AC218" s="55"/>
      <c r="AD218" s="69"/>
      <c r="AE218" s="55"/>
      <c r="AF218" s="68"/>
      <c r="AG218" s="55"/>
      <c r="AH218" s="55"/>
      <c r="AI218" s="86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70"/>
      <c r="BN218" s="70"/>
      <c r="BO218" s="70"/>
      <c r="BP218" s="70"/>
      <c r="BQ218" s="70"/>
      <c r="BR218" s="70"/>
      <c r="BS218" s="54"/>
      <c r="BT218" s="54"/>
      <c r="BU218" s="54"/>
      <c r="BV218" s="54"/>
      <c r="BW218" s="54"/>
      <c r="BX218" s="70"/>
      <c r="BY218" s="71"/>
      <c r="BZ218" s="71"/>
      <c r="CA218" s="71"/>
      <c r="CB218" s="71"/>
      <c r="CC218" s="71"/>
      <c r="CD218" s="71"/>
      <c r="CE218" s="71"/>
      <c r="CF218" s="72"/>
      <c r="CG218" s="72"/>
      <c r="CH218" s="75"/>
      <c r="CI218" s="56"/>
      <c r="CJ218" s="56"/>
      <c r="CK218" s="43"/>
      <c r="CL218" s="44"/>
      <c r="CM218" s="43"/>
      <c r="CN218" s="44"/>
      <c r="CO218" s="44"/>
      <c r="CP218" s="44"/>
      <c r="CQ218" s="76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4"/>
      <c r="DH218" s="74"/>
      <c r="DI218" s="53"/>
      <c r="DK218" s="57"/>
    </row>
    <row r="219" spans="1:115" s="1" customFormat="1" ht="15" hidden="1" outlineLevel="1">
      <c r="A219" s="7"/>
      <c r="B219" s="35"/>
      <c r="C219" s="7"/>
      <c r="D219" s="66"/>
      <c r="E219" s="6"/>
      <c r="F219" s="67"/>
      <c r="G219" s="52"/>
      <c r="H219" s="6"/>
      <c r="I219" s="6"/>
      <c r="J219" s="54"/>
      <c r="K219" s="54"/>
      <c r="L219" s="54"/>
      <c r="M219" s="54"/>
      <c r="N219" s="54"/>
      <c r="O219" s="54"/>
      <c r="P219" s="54"/>
      <c r="Q219" s="54"/>
      <c r="R219" s="68"/>
      <c r="S219" s="69"/>
      <c r="T219" s="58"/>
      <c r="U219" s="92"/>
      <c r="V219" s="92"/>
      <c r="W219" s="54"/>
      <c r="X219" s="91"/>
      <c r="Y219" s="91"/>
      <c r="Z219" s="55"/>
      <c r="AA219" s="55"/>
      <c r="AB219" s="55"/>
      <c r="AC219" s="55"/>
      <c r="AD219" s="69"/>
      <c r="AE219" s="55"/>
      <c r="AF219" s="68"/>
      <c r="AG219" s="55"/>
      <c r="AH219" s="55"/>
      <c r="AI219" s="86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70"/>
      <c r="BN219" s="70"/>
      <c r="BO219" s="70"/>
      <c r="BP219" s="70"/>
      <c r="BQ219" s="70"/>
      <c r="BR219" s="70"/>
      <c r="BS219" s="54"/>
      <c r="BT219" s="54"/>
      <c r="BU219" s="54"/>
      <c r="BV219" s="54"/>
      <c r="BW219" s="54"/>
      <c r="BX219" s="70"/>
      <c r="BY219" s="71"/>
      <c r="BZ219" s="71"/>
      <c r="CA219" s="71"/>
      <c r="CB219" s="71"/>
      <c r="CC219" s="71"/>
      <c r="CD219" s="71"/>
      <c r="CE219" s="71"/>
      <c r="CF219" s="72"/>
      <c r="CG219" s="72"/>
      <c r="CH219" s="75"/>
      <c r="CI219" s="56"/>
      <c r="CJ219" s="56"/>
      <c r="CK219" s="43"/>
      <c r="CL219" s="44"/>
      <c r="CM219" s="43"/>
      <c r="CN219" s="44"/>
      <c r="CO219" s="44"/>
      <c r="CP219" s="44"/>
      <c r="CQ219" s="76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4"/>
      <c r="DH219" s="74"/>
      <c r="DI219" s="53"/>
      <c r="DK219" s="57"/>
    </row>
    <row r="220" spans="1:115" s="1" customFormat="1" ht="15" hidden="1" outlineLevel="1">
      <c r="A220" s="7"/>
      <c r="B220" s="35"/>
      <c r="C220" s="7"/>
      <c r="D220" s="66"/>
      <c r="E220" s="6"/>
      <c r="F220" s="67"/>
      <c r="G220" s="52"/>
      <c r="H220" s="6"/>
      <c r="I220" s="6"/>
      <c r="J220" s="54"/>
      <c r="K220" s="54"/>
      <c r="L220" s="54"/>
      <c r="M220" s="54"/>
      <c r="N220" s="54"/>
      <c r="O220" s="54"/>
      <c r="P220" s="54"/>
      <c r="Q220" s="54"/>
      <c r="R220" s="68"/>
      <c r="S220" s="69"/>
      <c r="T220" s="58"/>
      <c r="U220" s="92"/>
      <c r="V220" s="92"/>
      <c r="W220" s="54"/>
      <c r="X220" s="91"/>
      <c r="Y220" s="91"/>
      <c r="Z220" s="55"/>
      <c r="AA220" s="55"/>
      <c r="AB220" s="55"/>
      <c r="AC220" s="55"/>
      <c r="AD220" s="69"/>
      <c r="AE220" s="55"/>
      <c r="AF220" s="68"/>
      <c r="AG220" s="55"/>
      <c r="AH220" s="55"/>
      <c r="AI220" s="86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70"/>
      <c r="BN220" s="70"/>
      <c r="BO220" s="70"/>
      <c r="BP220" s="70"/>
      <c r="BQ220" s="70"/>
      <c r="BR220" s="70"/>
      <c r="BS220" s="54"/>
      <c r="BT220" s="54"/>
      <c r="BU220" s="54"/>
      <c r="BV220" s="54"/>
      <c r="BW220" s="54"/>
      <c r="BX220" s="70"/>
      <c r="BY220" s="71"/>
      <c r="BZ220" s="71"/>
      <c r="CA220" s="71"/>
      <c r="CB220" s="71"/>
      <c r="CC220" s="71"/>
      <c r="CD220" s="71"/>
      <c r="CE220" s="71"/>
      <c r="CF220" s="72"/>
      <c r="CG220" s="72"/>
      <c r="CH220" s="75"/>
      <c r="CI220" s="56"/>
      <c r="CJ220" s="56"/>
      <c r="CK220" s="43"/>
      <c r="CL220" s="44"/>
      <c r="CM220" s="43"/>
      <c r="CN220" s="44"/>
      <c r="CO220" s="44"/>
      <c r="CP220" s="44"/>
      <c r="CQ220" s="76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4"/>
      <c r="DH220" s="74"/>
      <c r="DI220" s="53"/>
      <c r="DK220" s="57"/>
    </row>
    <row r="221" spans="1:115" s="1" customFormat="1" ht="15" hidden="1" outlineLevel="1">
      <c r="A221" s="7"/>
      <c r="B221" s="35"/>
      <c r="C221" s="7"/>
      <c r="D221" s="66"/>
      <c r="E221" s="6"/>
      <c r="F221" s="67"/>
      <c r="G221" s="52"/>
      <c r="H221" s="6"/>
      <c r="I221" s="6"/>
      <c r="J221" s="54"/>
      <c r="K221" s="54"/>
      <c r="L221" s="54"/>
      <c r="M221" s="54"/>
      <c r="N221" s="54"/>
      <c r="O221" s="54"/>
      <c r="P221" s="54"/>
      <c r="Q221" s="54"/>
      <c r="R221" s="68"/>
      <c r="S221" s="69"/>
      <c r="T221" s="58"/>
      <c r="U221" s="92"/>
      <c r="V221" s="92"/>
      <c r="W221" s="54"/>
      <c r="X221" s="91"/>
      <c r="Y221" s="91"/>
      <c r="Z221" s="55"/>
      <c r="AA221" s="55"/>
      <c r="AB221" s="55"/>
      <c r="AC221" s="55"/>
      <c r="AD221" s="69"/>
      <c r="AE221" s="55"/>
      <c r="AF221" s="68"/>
      <c r="AG221" s="55"/>
      <c r="AH221" s="55"/>
      <c r="AI221" s="86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70"/>
      <c r="BN221" s="70"/>
      <c r="BO221" s="70"/>
      <c r="BP221" s="70"/>
      <c r="BQ221" s="70"/>
      <c r="BR221" s="70"/>
      <c r="BS221" s="54"/>
      <c r="BT221" s="54"/>
      <c r="BU221" s="54"/>
      <c r="BV221" s="54"/>
      <c r="BW221" s="54"/>
      <c r="BX221" s="70"/>
      <c r="BY221" s="71"/>
      <c r="BZ221" s="71"/>
      <c r="CA221" s="71"/>
      <c r="CB221" s="71"/>
      <c r="CC221" s="71"/>
      <c r="CD221" s="71"/>
      <c r="CE221" s="71"/>
      <c r="CF221" s="72"/>
      <c r="CG221" s="72"/>
      <c r="CH221" s="75"/>
      <c r="CI221" s="56"/>
      <c r="CJ221" s="56"/>
      <c r="CK221" s="43"/>
      <c r="CL221" s="44"/>
      <c r="CM221" s="43"/>
      <c r="CN221" s="44"/>
      <c r="CO221" s="44"/>
      <c r="CP221" s="44"/>
      <c r="CQ221" s="76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4"/>
      <c r="DH221" s="74"/>
      <c r="DI221" s="53"/>
      <c r="DK221" s="57"/>
    </row>
    <row r="222" spans="1:115" s="1" customFormat="1" ht="15" hidden="1" outlineLevel="1">
      <c r="A222" s="7"/>
      <c r="B222" s="35"/>
      <c r="C222" s="7"/>
      <c r="D222" s="66"/>
      <c r="E222" s="6"/>
      <c r="F222" s="67"/>
      <c r="G222" s="52"/>
      <c r="H222" s="6"/>
      <c r="I222" s="6"/>
      <c r="J222" s="54"/>
      <c r="K222" s="54"/>
      <c r="L222" s="54"/>
      <c r="M222" s="54"/>
      <c r="N222" s="54"/>
      <c r="O222" s="54"/>
      <c r="P222" s="54"/>
      <c r="Q222" s="54"/>
      <c r="R222" s="68"/>
      <c r="S222" s="69"/>
      <c r="T222" s="58"/>
      <c r="U222" s="92"/>
      <c r="V222" s="92"/>
      <c r="W222" s="54"/>
      <c r="X222" s="91"/>
      <c r="Y222" s="91"/>
      <c r="Z222" s="55"/>
      <c r="AA222" s="55"/>
      <c r="AB222" s="55"/>
      <c r="AC222" s="55"/>
      <c r="AD222" s="69"/>
      <c r="AE222" s="55"/>
      <c r="AF222" s="68"/>
      <c r="AG222" s="55"/>
      <c r="AH222" s="55"/>
      <c r="AI222" s="86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70"/>
      <c r="BN222" s="70"/>
      <c r="BO222" s="70"/>
      <c r="BP222" s="70"/>
      <c r="BQ222" s="70"/>
      <c r="BR222" s="70"/>
      <c r="BS222" s="54"/>
      <c r="BT222" s="54"/>
      <c r="BU222" s="54"/>
      <c r="BV222" s="54"/>
      <c r="BW222" s="54"/>
      <c r="BX222" s="70"/>
      <c r="BY222" s="71"/>
      <c r="BZ222" s="71"/>
      <c r="CA222" s="71"/>
      <c r="CB222" s="71"/>
      <c r="CC222" s="71"/>
      <c r="CD222" s="71"/>
      <c r="CE222" s="71"/>
      <c r="CF222" s="72"/>
      <c r="CG222" s="72"/>
      <c r="CH222" s="75"/>
      <c r="CI222" s="56"/>
      <c r="CJ222" s="56"/>
      <c r="CK222" s="43"/>
      <c r="CL222" s="44"/>
      <c r="CM222" s="43"/>
      <c r="CN222" s="44"/>
      <c r="CO222" s="44"/>
      <c r="CP222" s="44"/>
      <c r="CQ222" s="76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4"/>
      <c r="DH222" s="74"/>
      <c r="DI222" s="53"/>
      <c r="DK222" s="57"/>
    </row>
    <row r="223" spans="1:115" s="1" customFormat="1" ht="15" hidden="1" outlineLevel="1">
      <c r="A223" s="7"/>
      <c r="B223" s="35"/>
      <c r="C223" s="7"/>
      <c r="D223" s="66"/>
      <c r="E223" s="6"/>
      <c r="F223" s="67"/>
      <c r="G223" s="52"/>
      <c r="H223" s="6"/>
      <c r="I223" s="6"/>
      <c r="J223" s="54"/>
      <c r="K223" s="54"/>
      <c r="L223" s="54"/>
      <c r="M223" s="54"/>
      <c r="N223" s="54"/>
      <c r="O223" s="54"/>
      <c r="P223" s="54"/>
      <c r="Q223" s="54"/>
      <c r="R223" s="68"/>
      <c r="S223" s="69"/>
      <c r="T223" s="58"/>
      <c r="U223" s="92"/>
      <c r="V223" s="92"/>
      <c r="W223" s="54"/>
      <c r="X223" s="91"/>
      <c r="Y223" s="91"/>
      <c r="Z223" s="55"/>
      <c r="AA223" s="55"/>
      <c r="AB223" s="55"/>
      <c r="AC223" s="55"/>
      <c r="AD223" s="69"/>
      <c r="AE223" s="55"/>
      <c r="AF223" s="68"/>
      <c r="AG223" s="55"/>
      <c r="AH223" s="55"/>
      <c r="AI223" s="86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70"/>
      <c r="BN223" s="70"/>
      <c r="BO223" s="70"/>
      <c r="BP223" s="70"/>
      <c r="BQ223" s="70"/>
      <c r="BR223" s="70"/>
      <c r="BS223" s="54"/>
      <c r="BT223" s="54"/>
      <c r="BU223" s="54"/>
      <c r="BV223" s="54"/>
      <c r="BW223" s="54"/>
      <c r="BX223" s="70"/>
      <c r="BY223" s="71"/>
      <c r="BZ223" s="71"/>
      <c r="CA223" s="71"/>
      <c r="CB223" s="71"/>
      <c r="CC223" s="71"/>
      <c r="CD223" s="71"/>
      <c r="CE223" s="71"/>
      <c r="CF223" s="72"/>
      <c r="CG223" s="72"/>
      <c r="CH223" s="75"/>
      <c r="CI223" s="56"/>
      <c r="CJ223" s="56"/>
      <c r="CK223" s="43"/>
      <c r="CL223" s="44"/>
      <c r="CM223" s="43"/>
      <c r="CN223" s="44"/>
      <c r="CO223" s="44"/>
      <c r="CP223" s="44"/>
      <c r="CQ223" s="76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4"/>
      <c r="DH223" s="74"/>
      <c r="DI223" s="53"/>
      <c r="DK223" s="57"/>
    </row>
    <row r="224" spans="1:115" s="1" customFormat="1" ht="15" hidden="1" outlineLevel="1">
      <c r="A224" s="7"/>
      <c r="B224" s="35"/>
      <c r="C224" s="7"/>
      <c r="D224" s="66"/>
      <c r="E224" s="6"/>
      <c r="F224" s="67"/>
      <c r="G224" s="52"/>
      <c r="H224" s="6"/>
      <c r="I224" s="6"/>
      <c r="J224" s="54"/>
      <c r="K224" s="54"/>
      <c r="L224" s="54"/>
      <c r="M224" s="54"/>
      <c r="N224" s="54"/>
      <c r="O224" s="54"/>
      <c r="P224" s="54"/>
      <c r="Q224" s="54"/>
      <c r="R224" s="68"/>
      <c r="S224" s="69"/>
      <c r="T224" s="58"/>
      <c r="U224" s="92"/>
      <c r="V224" s="92"/>
      <c r="W224" s="54"/>
      <c r="X224" s="91"/>
      <c r="Y224" s="91"/>
      <c r="Z224" s="55"/>
      <c r="AA224" s="55"/>
      <c r="AB224" s="55"/>
      <c r="AC224" s="55"/>
      <c r="AD224" s="69"/>
      <c r="AE224" s="55"/>
      <c r="AF224" s="68"/>
      <c r="AG224" s="55"/>
      <c r="AH224" s="55"/>
      <c r="AI224" s="86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70"/>
      <c r="BN224" s="70"/>
      <c r="BO224" s="70"/>
      <c r="BP224" s="70"/>
      <c r="BQ224" s="70"/>
      <c r="BR224" s="70"/>
      <c r="BS224" s="54"/>
      <c r="BT224" s="54"/>
      <c r="BU224" s="54"/>
      <c r="BV224" s="54"/>
      <c r="BW224" s="54"/>
      <c r="BX224" s="70"/>
      <c r="BY224" s="71"/>
      <c r="BZ224" s="71"/>
      <c r="CA224" s="71"/>
      <c r="CB224" s="71"/>
      <c r="CC224" s="71"/>
      <c r="CD224" s="71"/>
      <c r="CE224" s="71"/>
      <c r="CF224" s="72"/>
      <c r="CG224" s="72"/>
      <c r="CH224" s="75"/>
      <c r="CI224" s="56"/>
      <c r="CJ224" s="56"/>
      <c r="CK224" s="43"/>
      <c r="CL224" s="44"/>
      <c r="CM224" s="43"/>
      <c r="CN224" s="44"/>
      <c r="CO224" s="44"/>
      <c r="CP224" s="44"/>
      <c r="CQ224" s="76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4"/>
      <c r="DH224" s="74"/>
      <c r="DI224" s="53"/>
      <c r="DK224" s="57"/>
    </row>
    <row r="225" spans="1:115" s="1" customFormat="1" ht="15" hidden="1" outlineLevel="1">
      <c r="A225" s="7"/>
      <c r="B225" s="35"/>
      <c r="C225" s="7"/>
      <c r="D225" s="66"/>
      <c r="E225" s="6"/>
      <c r="F225" s="67"/>
      <c r="G225" s="52"/>
      <c r="H225" s="6"/>
      <c r="I225" s="6"/>
      <c r="J225" s="54"/>
      <c r="K225" s="54"/>
      <c r="L225" s="54"/>
      <c r="M225" s="54"/>
      <c r="N225" s="54"/>
      <c r="O225" s="54"/>
      <c r="P225" s="54"/>
      <c r="Q225" s="54"/>
      <c r="R225" s="68"/>
      <c r="S225" s="69"/>
      <c r="T225" s="58"/>
      <c r="U225" s="92"/>
      <c r="V225" s="92"/>
      <c r="W225" s="54"/>
      <c r="X225" s="91"/>
      <c r="Y225" s="91"/>
      <c r="Z225" s="55"/>
      <c r="AA225" s="55"/>
      <c r="AB225" s="55"/>
      <c r="AC225" s="55"/>
      <c r="AD225" s="69"/>
      <c r="AE225" s="55"/>
      <c r="AF225" s="68"/>
      <c r="AG225" s="55"/>
      <c r="AH225" s="55"/>
      <c r="AI225" s="86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70"/>
      <c r="BN225" s="70"/>
      <c r="BO225" s="70"/>
      <c r="BP225" s="70"/>
      <c r="BQ225" s="70"/>
      <c r="BR225" s="70"/>
      <c r="BS225" s="54"/>
      <c r="BT225" s="54"/>
      <c r="BU225" s="54"/>
      <c r="BV225" s="54"/>
      <c r="BW225" s="54"/>
      <c r="BX225" s="70"/>
      <c r="BY225" s="71"/>
      <c r="BZ225" s="71"/>
      <c r="CA225" s="71"/>
      <c r="CB225" s="71"/>
      <c r="CC225" s="71"/>
      <c r="CD225" s="71"/>
      <c r="CE225" s="71"/>
      <c r="CF225" s="72"/>
      <c r="CG225" s="72"/>
      <c r="CH225" s="75"/>
      <c r="CI225" s="56"/>
      <c r="CJ225" s="56"/>
      <c r="CK225" s="43"/>
      <c r="CL225" s="44"/>
      <c r="CM225" s="43"/>
      <c r="CN225" s="44"/>
      <c r="CO225" s="44"/>
      <c r="CP225" s="44"/>
      <c r="CQ225" s="76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4"/>
      <c r="DH225" s="74"/>
      <c r="DI225" s="53"/>
      <c r="DK225" s="57"/>
    </row>
    <row r="226" spans="1:115" s="1" customFormat="1" ht="15" hidden="1" outlineLevel="1">
      <c r="A226" s="7"/>
      <c r="B226" s="35"/>
      <c r="C226" s="7"/>
      <c r="D226" s="66"/>
      <c r="E226" s="6"/>
      <c r="F226" s="67"/>
      <c r="G226" s="52"/>
      <c r="H226" s="6"/>
      <c r="I226" s="6"/>
      <c r="J226" s="54"/>
      <c r="K226" s="54"/>
      <c r="L226" s="54"/>
      <c r="M226" s="54"/>
      <c r="N226" s="54"/>
      <c r="O226" s="54"/>
      <c r="P226" s="54"/>
      <c r="Q226" s="54"/>
      <c r="R226" s="68"/>
      <c r="S226" s="69"/>
      <c r="T226" s="58"/>
      <c r="U226" s="92"/>
      <c r="V226" s="92"/>
      <c r="W226" s="54"/>
      <c r="X226" s="91"/>
      <c r="Y226" s="91"/>
      <c r="Z226" s="55"/>
      <c r="AA226" s="55"/>
      <c r="AB226" s="55"/>
      <c r="AC226" s="55"/>
      <c r="AD226" s="69"/>
      <c r="AE226" s="55"/>
      <c r="AF226" s="68"/>
      <c r="AG226" s="55"/>
      <c r="AH226" s="55"/>
      <c r="AI226" s="86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70"/>
      <c r="BN226" s="70"/>
      <c r="BO226" s="70"/>
      <c r="BP226" s="70"/>
      <c r="BQ226" s="70"/>
      <c r="BR226" s="70"/>
      <c r="BS226" s="54"/>
      <c r="BT226" s="54"/>
      <c r="BU226" s="54"/>
      <c r="BV226" s="54"/>
      <c r="BW226" s="54"/>
      <c r="BX226" s="70"/>
      <c r="BY226" s="71"/>
      <c r="BZ226" s="71"/>
      <c r="CA226" s="71"/>
      <c r="CB226" s="71"/>
      <c r="CC226" s="71"/>
      <c r="CD226" s="71"/>
      <c r="CE226" s="71"/>
      <c r="CF226" s="72"/>
      <c r="CG226" s="72"/>
      <c r="CH226" s="75"/>
      <c r="CI226" s="56"/>
      <c r="CJ226" s="56"/>
      <c r="CK226" s="43"/>
      <c r="CL226" s="44"/>
      <c r="CM226" s="43"/>
      <c r="CN226" s="44"/>
      <c r="CO226" s="44"/>
      <c r="CP226" s="44"/>
      <c r="CQ226" s="76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4"/>
      <c r="DH226" s="74"/>
      <c r="DI226" s="53"/>
      <c r="DK226" s="57"/>
    </row>
    <row r="227" spans="1:115" s="1" customFormat="1" ht="15" hidden="1" outlineLevel="1">
      <c r="A227" s="7"/>
      <c r="B227" s="35"/>
      <c r="C227" s="7"/>
      <c r="D227" s="66"/>
      <c r="E227" s="6"/>
      <c r="F227" s="67"/>
      <c r="G227" s="52"/>
      <c r="H227" s="6"/>
      <c r="I227" s="6"/>
      <c r="J227" s="54"/>
      <c r="K227" s="54"/>
      <c r="L227" s="54"/>
      <c r="M227" s="54"/>
      <c r="N227" s="54"/>
      <c r="O227" s="54"/>
      <c r="P227" s="54"/>
      <c r="Q227" s="54"/>
      <c r="R227" s="68"/>
      <c r="S227" s="69"/>
      <c r="T227" s="58"/>
      <c r="U227" s="92"/>
      <c r="V227" s="92"/>
      <c r="W227" s="54"/>
      <c r="X227" s="91"/>
      <c r="Y227" s="91"/>
      <c r="Z227" s="55"/>
      <c r="AA227" s="55"/>
      <c r="AB227" s="55"/>
      <c r="AC227" s="55"/>
      <c r="AD227" s="69"/>
      <c r="AE227" s="55"/>
      <c r="AF227" s="68"/>
      <c r="AG227" s="55"/>
      <c r="AH227" s="55"/>
      <c r="AI227" s="86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70"/>
      <c r="BN227" s="70"/>
      <c r="BO227" s="70"/>
      <c r="BP227" s="70"/>
      <c r="BQ227" s="70"/>
      <c r="BR227" s="70"/>
      <c r="BS227" s="54"/>
      <c r="BT227" s="54"/>
      <c r="BU227" s="54"/>
      <c r="BV227" s="54"/>
      <c r="BW227" s="54"/>
      <c r="BX227" s="70"/>
      <c r="BY227" s="71"/>
      <c r="BZ227" s="71"/>
      <c r="CA227" s="71"/>
      <c r="CB227" s="71"/>
      <c r="CC227" s="71"/>
      <c r="CD227" s="71"/>
      <c r="CE227" s="71"/>
      <c r="CF227" s="72"/>
      <c r="CG227" s="72"/>
      <c r="CH227" s="75"/>
      <c r="CI227" s="56"/>
      <c r="CJ227" s="56"/>
      <c r="CK227" s="43"/>
      <c r="CL227" s="44"/>
      <c r="CM227" s="43"/>
      <c r="CN227" s="44"/>
      <c r="CO227" s="44"/>
      <c r="CP227" s="44"/>
      <c r="CQ227" s="76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4"/>
      <c r="DH227" s="74"/>
      <c r="DI227" s="53"/>
      <c r="DK227" s="57"/>
    </row>
    <row r="228" spans="1:115" s="1" customFormat="1" ht="15" hidden="1" outlineLevel="1">
      <c r="A228" s="7"/>
      <c r="B228" s="35"/>
      <c r="C228" s="7"/>
      <c r="D228" s="66"/>
      <c r="E228" s="6"/>
      <c r="F228" s="67"/>
      <c r="G228" s="52"/>
      <c r="H228" s="6"/>
      <c r="I228" s="6"/>
      <c r="J228" s="54"/>
      <c r="K228" s="54"/>
      <c r="L228" s="54"/>
      <c r="M228" s="54"/>
      <c r="N228" s="54"/>
      <c r="O228" s="54"/>
      <c r="P228" s="54"/>
      <c r="Q228" s="54"/>
      <c r="R228" s="68"/>
      <c r="S228" s="69"/>
      <c r="T228" s="58"/>
      <c r="U228" s="92"/>
      <c r="V228" s="92"/>
      <c r="W228" s="54"/>
      <c r="X228" s="91"/>
      <c r="Y228" s="91"/>
      <c r="Z228" s="55"/>
      <c r="AA228" s="55"/>
      <c r="AB228" s="55"/>
      <c r="AC228" s="55"/>
      <c r="AD228" s="69"/>
      <c r="AE228" s="55"/>
      <c r="AF228" s="68"/>
      <c r="AG228" s="55"/>
      <c r="AH228" s="55"/>
      <c r="AI228" s="86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70"/>
      <c r="BN228" s="70"/>
      <c r="BO228" s="70"/>
      <c r="BP228" s="70"/>
      <c r="BQ228" s="70"/>
      <c r="BR228" s="70"/>
      <c r="BS228" s="54"/>
      <c r="BT228" s="54"/>
      <c r="BU228" s="54"/>
      <c r="BV228" s="54"/>
      <c r="BW228" s="54"/>
      <c r="BX228" s="70"/>
      <c r="BY228" s="71"/>
      <c r="BZ228" s="71"/>
      <c r="CA228" s="71"/>
      <c r="CB228" s="71"/>
      <c r="CC228" s="71"/>
      <c r="CD228" s="71"/>
      <c r="CE228" s="71"/>
      <c r="CF228" s="72"/>
      <c r="CG228" s="72"/>
      <c r="CH228" s="75"/>
      <c r="CI228" s="56"/>
      <c r="CJ228" s="56"/>
      <c r="CK228" s="43"/>
      <c r="CL228" s="44"/>
      <c r="CM228" s="43"/>
      <c r="CN228" s="44"/>
      <c r="CO228" s="44"/>
      <c r="CP228" s="44"/>
      <c r="CQ228" s="76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4"/>
      <c r="DH228" s="74"/>
      <c r="DI228" s="53"/>
      <c r="DK228" s="57"/>
    </row>
    <row r="229" spans="1:115" s="1" customFormat="1" ht="15" hidden="1" outlineLevel="1">
      <c r="A229" s="7"/>
      <c r="B229" s="35"/>
      <c r="C229" s="7"/>
      <c r="D229" s="66"/>
      <c r="E229" s="6"/>
      <c r="F229" s="67"/>
      <c r="G229" s="52"/>
      <c r="H229" s="6"/>
      <c r="I229" s="6"/>
      <c r="J229" s="54"/>
      <c r="K229" s="54"/>
      <c r="L229" s="54"/>
      <c r="M229" s="54"/>
      <c r="N229" s="54"/>
      <c r="O229" s="54"/>
      <c r="P229" s="54"/>
      <c r="Q229" s="54"/>
      <c r="R229" s="68"/>
      <c r="S229" s="69"/>
      <c r="T229" s="58"/>
      <c r="U229" s="92"/>
      <c r="V229" s="92"/>
      <c r="W229" s="54"/>
      <c r="X229" s="91"/>
      <c r="Y229" s="91"/>
      <c r="Z229" s="55"/>
      <c r="AA229" s="55"/>
      <c r="AB229" s="55"/>
      <c r="AC229" s="55"/>
      <c r="AD229" s="69"/>
      <c r="AE229" s="55"/>
      <c r="AF229" s="68"/>
      <c r="AG229" s="55"/>
      <c r="AH229" s="55"/>
      <c r="AI229" s="86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70"/>
      <c r="BN229" s="70"/>
      <c r="BO229" s="70"/>
      <c r="BP229" s="70"/>
      <c r="BQ229" s="70"/>
      <c r="BR229" s="70"/>
      <c r="BS229" s="54"/>
      <c r="BT229" s="54"/>
      <c r="BU229" s="54"/>
      <c r="BV229" s="54"/>
      <c r="BW229" s="54"/>
      <c r="BX229" s="70"/>
      <c r="BY229" s="71"/>
      <c r="BZ229" s="71"/>
      <c r="CA229" s="71"/>
      <c r="CB229" s="71"/>
      <c r="CC229" s="71"/>
      <c r="CD229" s="71"/>
      <c r="CE229" s="71"/>
      <c r="CF229" s="72"/>
      <c r="CG229" s="72"/>
      <c r="CH229" s="75"/>
      <c r="CI229" s="56"/>
      <c r="CJ229" s="56"/>
      <c r="CK229" s="43"/>
      <c r="CL229" s="44"/>
      <c r="CM229" s="43"/>
      <c r="CN229" s="44"/>
      <c r="CO229" s="44"/>
      <c r="CP229" s="44"/>
      <c r="CQ229" s="76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4"/>
      <c r="DH229" s="74"/>
      <c r="DI229" s="53"/>
      <c r="DK229" s="57"/>
    </row>
    <row r="230" spans="1:115" s="1" customFormat="1" ht="15" hidden="1" outlineLevel="1">
      <c r="A230" s="7"/>
      <c r="B230" s="35"/>
      <c r="C230" s="7"/>
      <c r="D230" s="66"/>
      <c r="E230" s="6"/>
      <c r="F230" s="67"/>
      <c r="G230" s="52"/>
      <c r="H230" s="6"/>
      <c r="I230" s="6"/>
      <c r="J230" s="54"/>
      <c r="K230" s="54"/>
      <c r="L230" s="54"/>
      <c r="M230" s="54"/>
      <c r="N230" s="54"/>
      <c r="O230" s="54"/>
      <c r="P230" s="54"/>
      <c r="Q230" s="54"/>
      <c r="R230" s="68"/>
      <c r="S230" s="69"/>
      <c r="T230" s="58"/>
      <c r="U230" s="92"/>
      <c r="V230" s="92"/>
      <c r="W230" s="54"/>
      <c r="X230" s="91"/>
      <c r="Y230" s="91"/>
      <c r="Z230" s="55"/>
      <c r="AA230" s="55"/>
      <c r="AB230" s="55"/>
      <c r="AC230" s="55"/>
      <c r="AD230" s="69"/>
      <c r="AE230" s="55"/>
      <c r="AF230" s="68"/>
      <c r="AG230" s="55"/>
      <c r="AH230" s="55"/>
      <c r="AI230" s="86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70"/>
      <c r="BN230" s="70"/>
      <c r="BO230" s="70"/>
      <c r="BP230" s="70"/>
      <c r="BQ230" s="70"/>
      <c r="BR230" s="70"/>
      <c r="BS230" s="54"/>
      <c r="BT230" s="54"/>
      <c r="BU230" s="54"/>
      <c r="BV230" s="54"/>
      <c r="BW230" s="54"/>
      <c r="BX230" s="70"/>
      <c r="BY230" s="71"/>
      <c r="BZ230" s="71"/>
      <c r="CA230" s="71"/>
      <c r="CB230" s="71"/>
      <c r="CC230" s="71"/>
      <c r="CD230" s="71"/>
      <c r="CE230" s="71"/>
      <c r="CF230" s="72"/>
      <c r="CG230" s="72"/>
      <c r="CH230" s="75"/>
      <c r="CI230" s="56"/>
      <c r="CJ230" s="56"/>
      <c r="CK230" s="43"/>
      <c r="CL230" s="44"/>
      <c r="CM230" s="43"/>
      <c r="CN230" s="44"/>
      <c r="CO230" s="44"/>
      <c r="CP230" s="44"/>
      <c r="CQ230" s="76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4"/>
      <c r="DH230" s="74"/>
      <c r="DI230" s="53"/>
      <c r="DK230" s="57"/>
    </row>
    <row r="231" spans="1:115" s="1" customFormat="1" ht="15" hidden="1" outlineLevel="1">
      <c r="A231" s="7"/>
      <c r="B231" s="35"/>
      <c r="C231" s="7"/>
      <c r="D231" s="66"/>
      <c r="E231" s="6"/>
      <c r="F231" s="67"/>
      <c r="G231" s="52"/>
      <c r="H231" s="6"/>
      <c r="I231" s="6"/>
      <c r="J231" s="54"/>
      <c r="K231" s="54"/>
      <c r="L231" s="54"/>
      <c r="M231" s="54"/>
      <c r="N231" s="54"/>
      <c r="O231" s="54"/>
      <c r="P231" s="54"/>
      <c r="Q231" s="54"/>
      <c r="R231" s="68"/>
      <c r="S231" s="69"/>
      <c r="T231" s="58"/>
      <c r="U231" s="92"/>
      <c r="V231" s="92"/>
      <c r="W231" s="54"/>
      <c r="X231" s="91"/>
      <c r="Y231" s="91"/>
      <c r="Z231" s="55"/>
      <c r="AA231" s="55"/>
      <c r="AB231" s="55"/>
      <c r="AC231" s="55"/>
      <c r="AD231" s="69"/>
      <c r="AE231" s="55"/>
      <c r="AF231" s="68"/>
      <c r="AG231" s="55"/>
      <c r="AH231" s="55"/>
      <c r="AI231" s="86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70"/>
      <c r="BN231" s="70"/>
      <c r="BO231" s="70"/>
      <c r="BP231" s="70"/>
      <c r="BQ231" s="70"/>
      <c r="BR231" s="70"/>
      <c r="BS231" s="54"/>
      <c r="BT231" s="54"/>
      <c r="BU231" s="54"/>
      <c r="BV231" s="54"/>
      <c r="BW231" s="54"/>
      <c r="BX231" s="70"/>
      <c r="BY231" s="71"/>
      <c r="BZ231" s="71"/>
      <c r="CA231" s="71"/>
      <c r="CB231" s="71"/>
      <c r="CC231" s="71"/>
      <c r="CD231" s="71"/>
      <c r="CE231" s="71"/>
      <c r="CF231" s="72"/>
      <c r="CG231" s="72"/>
      <c r="CH231" s="75"/>
      <c r="CI231" s="56"/>
      <c r="CJ231" s="56"/>
      <c r="CK231" s="43"/>
      <c r="CL231" s="44"/>
      <c r="CM231" s="43"/>
      <c r="CN231" s="44"/>
      <c r="CO231" s="44"/>
      <c r="CP231" s="44"/>
      <c r="CQ231" s="76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4"/>
      <c r="DH231" s="74"/>
      <c r="DI231" s="53"/>
      <c r="DK231" s="57"/>
    </row>
    <row r="232" spans="1:115" s="1" customFormat="1" ht="15" hidden="1" outlineLevel="1">
      <c r="A232" s="7"/>
      <c r="B232" s="35"/>
      <c r="C232" s="7"/>
      <c r="D232" s="66"/>
      <c r="E232" s="6"/>
      <c r="F232" s="67"/>
      <c r="G232" s="52"/>
      <c r="H232" s="6"/>
      <c r="I232" s="6"/>
      <c r="J232" s="54"/>
      <c r="K232" s="54"/>
      <c r="L232" s="54"/>
      <c r="M232" s="54"/>
      <c r="N232" s="54"/>
      <c r="O232" s="54"/>
      <c r="P232" s="54"/>
      <c r="Q232" s="54"/>
      <c r="R232" s="68"/>
      <c r="S232" s="69"/>
      <c r="T232" s="58"/>
      <c r="U232" s="92"/>
      <c r="V232" s="92"/>
      <c r="W232" s="54"/>
      <c r="X232" s="91"/>
      <c r="Y232" s="91"/>
      <c r="Z232" s="55"/>
      <c r="AA232" s="55"/>
      <c r="AB232" s="55"/>
      <c r="AC232" s="55"/>
      <c r="AD232" s="69"/>
      <c r="AE232" s="55"/>
      <c r="AF232" s="68"/>
      <c r="AG232" s="55"/>
      <c r="AH232" s="55"/>
      <c r="AI232" s="86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70"/>
      <c r="BN232" s="70"/>
      <c r="BO232" s="70"/>
      <c r="BP232" s="70"/>
      <c r="BQ232" s="70"/>
      <c r="BR232" s="70"/>
      <c r="BS232" s="54"/>
      <c r="BT232" s="54"/>
      <c r="BU232" s="54"/>
      <c r="BV232" s="54"/>
      <c r="BW232" s="54"/>
      <c r="BX232" s="70"/>
      <c r="BY232" s="71"/>
      <c r="BZ232" s="71"/>
      <c r="CA232" s="71"/>
      <c r="CB232" s="71"/>
      <c r="CC232" s="71"/>
      <c r="CD232" s="71"/>
      <c r="CE232" s="71"/>
      <c r="CF232" s="72"/>
      <c r="CG232" s="72"/>
      <c r="CH232" s="75"/>
      <c r="CI232" s="56"/>
      <c r="CJ232" s="56"/>
      <c r="CK232" s="43"/>
      <c r="CL232" s="44"/>
      <c r="CM232" s="43"/>
      <c r="CN232" s="44"/>
      <c r="CO232" s="44"/>
      <c r="CP232" s="44"/>
      <c r="CQ232" s="76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4"/>
      <c r="DH232" s="74"/>
      <c r="DI232" s="53"/>
      <c r="DK232" s="57"/>
    </row>
    <row r="233" spans="1:115" s="1" customFormat="1" ht="15" hidden="1" outlineLevel="1">
      <c r="A233" s="7"/>
      <c r="B233" s="35"/>
      <c r="C233" s="7"/>
      <c r="D233" s="66"/>
      <c r="E233" s="6"/>
      <c r="F233" s="67"/>
      <c r="G233" s="52"/>
      <c r="H233" s="6"/>
      <c r="I233" s="6"/>
      <c r="J233" s="54"/>
      <c r="K233" s="54"/>
      <c r="L233" s="54"/>
      <c r="M233" s="54"/>
      <c r="N233" s="54"/>
      <c r="O233" s="54"/>
      <c r="P233" s="54"/>
      <c r="Q233" s="54"/>
      <c r="R233" s="68"/>
      <c r="S233" s="69"/>
      <c r="T233" s="58"/>
      <c r="U233" s="92"/>
      <c r="V233" s="92"/>
      <c r="W233" s="54"/>
      <c r="X233" s="91"/>
      <c r="Y233" s="91"/>
      <c r="Z233" s="55"/>
      <c r="AA233" s="55"/>
      <c r="AB233" s="55"/>
      <c r="AC233" s="55"/>
      <c r="AD233" s="69"/>
      <c r="AE233" s="55"/>
      <c r="AF233" s="68"/>
      <c r="AG233" s="55"/>
      <c r="AH233" s="55"/>
      <c r="AI233" s="86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70"/>
      <c r="BN233" s="70"/>
      <c r="BO233" s="70"/>
      <c r="BP233" s="70"/>
      <c r="BQ233" s="70"/>
      <c r="BR233" s="70"/>
      <c r="BS233" s="54"/>
      <c r="BT233" s="54"/>
      <c r="BU233" s="54"/>
      <c r="BV233" s="54"/>
      <c r="BW233" s="54"/>
      <c r="BX233" s="70"/>
      <c r="BY233" s="71"/>
      <c r="BZ233" s="71"/>
      <c r="CA233" s="71"/>
      <c r="CB233" s="71"/>
      <c r="CC233" s="71"/>
      <c r="CD233" s="71"/>
      <c r="CE233" s="71"/>
      <c r="CF233" s="72"/>
      <c r="CG233" s="72"/>
      <c r="CH233" s="75"/>
      <c r="CI233" s="56"/>
      <c r="CJ233" s="56"/>
      <c r="CK233" s="43"/>
      <c r="CL233" s="44"/>
      <c r="CM233" s="43"/>
      <c r="CN233" s="44"/>
      <c r="CO233" s="44"/>
      <c r="CP233" s="44"/>
      <c r="CQ233" s="76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4"/>
      <c r="DH233" s="74"/>
      <c r="DI233" s="53"/>
      <c r="DK233" s="57"/>
    </row>
    <row r="234" spans="1:115" s="1" customFormat="1" ht="15" hidden="1" outlineLevel="1">
      <c r="A234" s="7"/>
      <c r="B234" s="35"/>
      <c r="C234" s="7"/>
      <c r="D234" s="66"/>
      <c r="E234" s="6"/>
      <c r="F234" s="67"/>
      <c r="G234" s="52"/>
      <c r="H234" s="6"/>
      <c r="I234" s="6"/>
      <c r="J234" s="54"/>
      <c r="K234" s="54"/>
      <c r="L234" s="54"/>
      <c r="M234" s="54"/>
      <c r="N234" s="54"/>
      <c r="O234" s="54"/>
      <c r="P234" s="54"/>
      <c r="Q234" s="54"/>
      <c r="R234" s="68"/>
      <c r="S234" s="69"/>
      <c r="T234" s="58"/>
      <c r="U234" s="92"/>
      <c r="V234" s="92"/>
      <c r="W234" s="54"/>
      <c r="X234" s="91"/>
      <c r="Y234" s="91"/>
      <c r="Z234" s="55"/>
      <c r="AA234" s="55"/>
      <c r="AB234" s="55"/>
      <c r="AC234" s="55"/>
      <c r="AD234" s="69"/>
      <c r="AE234" s="55"/>
      <c r="AF234" s="68"/>
      <c r="AG234" s="55"/>
      <c r="AH234" s="55"/>
      <c r="AI234" s="86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70"/>
      <c r="BN234" s="70"/>
      <c r="BO234" s="70"/>
      <c r="BP234" s="70"/>
      <c r="BQ234" s="70"/>
      <c r="BR234" s="70"/>
      <c r="BS234" s="54"/>
      <c r="BT234" s="54"/>
      <c r="BU234" s="54"/>
      <c r="BV234" s="54"/>
      <c r="BW234" s="54"/>
      <c r="BX234" s="70"/>
      <c r="BY234" s="71"/>
      <c r="BZ234" s="71"/>
      <c r="CA234" s="71"/>
      <c r="CB234" s="71"/>
      <c r="CC234" s="71"/>
      <c r="CD234" s="71"/>
      <c r="CE234" s="71"/>
      <c r="CF234" s="72"/>
      <c r="CG234" s="72"/>
      <c r="CH234" s="75"/>
      <c r="CI234" s="56"/>
      <c r="CJ234" s="56"/>
      <c r="CK234" s="43"/>
      <c r="CL234" s="44"/>
      <c r="CM234" s="43"/>
      <c r="CN234" s="44"/>
      <c r="CO234" s="44"/>
      <c r="CP234" s="44"/>
      <c r="CQ234" s="76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4"/>
      <c r="DH234" s="74"/>
      <c r="DI234" s="53"/>
      <c r="DK234" s="57"/>
    </row>
    <row r="235" spans="1:115" s="1" customFormat="1" ht="15" hidden="1" outlineLevel="1">
      <c r="A235" s="7"/>
      <c r="B235" s="35"/>
      <c r="C235" s="7"/>
      <c r="D235" s="66"/>
      <c r="E235" s="6"/>
      <c r="F235" s="67"/>
      <c r="G235" s="52"/>
      <c r="H235" s="6"/>
      <c r="I235" s="6"/>
      <c r="J235" s="54"/>
      <c r="K235" s="54"/>
      <c r="L235" s="54"/>
      <c r="M235" s="54"/>
      <c r="N235" s="54"/>
      <c r="O235" s="54"/>
      <c r="P235" s="54"/>
      <c r="Q235" s="54"/>
      <c r="R235" s="68"/>
      <c r="S235" s="69"/>
      <c r="T235" s="58"/>
      <c r="U235" s="92"/>
      <c r="V235" s="92"/>
      <c r="W235" s="54"/>
      <c r="X235" s="91"/>
      <c r="Y235" s="91"/>
      <c r="Z235" s="55"/>
      <c r="AA235" s="55"/>
      <c r="AB235" s="55"/>
      <c r="AC235" s="55"/>
      <c r="AD235" s="69"/>
      <c r="AE235" s="55"/>
      <c r="AF235" s="68"/>
      <c r="AG235" s="55"/>
      <c r="AH235" s="55"/>
      <c r="AI235" s="86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70"/>
      <c r="BN235" s="70"/>
      <c r="BO235" s="70"/>
      <c r="BP235" s="70"/>
      <c r="BQ235" s="70"/>
      <c r="BR235" s="70"/>
      <c r="BS235" s="54"/>
      <c r="BT235" s="54"/>
      <c r="BU235" s="54"/>
      <c r="BV235" s="54"/>
      <c r="BW235" s="54"/>
      <c r="BX235" s="70"/>
      <c r="BY235" s="71"/>
      <c r="BZ235" s="71"/>
      <c r="CA235" s="71"/>
      <c r="CB235" s="71"/>
      <c r="CC235" s="71"/>
      <c r="CD235" s="71"/>
      <c r="CE235" s="71"/>
      <c r="CF235" s="72"/>
      <c r="CG235" s="72"/>
      <c r="CH235" s="75"/>
      <c r="CI235" s="56"/>
      <c r="CJ235" s="56"/>
      <c r="CK235" s="43"/>
      <c r="CL235" s="44"/>
      <c r="CM235" s="43"/>
      <c r="CN235" s="44"/>
      <c r="CO235" s="44"/>
      <c r="CP235" s="44"/>
      <c r="CQ235" s="76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4"/>
      <c r="DH235" s="74"/>
      <c r="DI235" s="53"/>
      <c r="DK235" s="57"/>
    </row>
    <row r="236" spans="1:115" s="1" customFormat="1" ht="15" hidden="1" outlineLevel="1">
      <c r="A236" s="7"/>
      <c r="B236" s="35"/>
      <c r="C236" s="7"/>
      <c r="D236" s="66"/>
      <c r="E236" s="6"/>
      <c r="F236" s="67"/>
      <c r="G236" s="52"/>
      <c r="H236" s="6"/>
      <c r="I236" s="6"/>
      <c r="J236" s="54"/>
      <c r="K236" s="54"/>
      <c r="L236" s="54"/>
      <c r="M236" s="54"/>
      <c r="N236" s="54"/>
      <c r="O236" s="54"/>
      <c r="P236" s="54"/>
      <c r="Q236" s="54"/>
      <c r="R236" s="68"/>
      <c r="S236" s="69"/>
      <c r="T236" s="58"/>
      <c r="U236" s="92"/>
      <c r="V236" s="92"/>
      <c r="W236" s="54"/>
      <c r="X236" s="91"/>
      <c r="Y236" s="91"/>
      <c r="Z236" s="55"/>
      <c r="AA236" s="55"/>
      <c r="AB236" s="55"/>
      <c r="AC236" s="55"/>
      <c r="AD236" s="69"/>
      <c r="AE236" s="55"/>
      <c r="AF236" s="68"/>
      <c r="AG236" s="55"/>
      <c r="AH236" s="55"/>
      <c r="AI236" s="86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70"/>
      <c r="BN236" s="70"/>
      <c r="BO236" s="70"/>
      <c r="BP236" s="70"/>
      <c r="BQ236" s="70"/>
      <c r="BR236" s="70"/>
      <c r="BS236" s="54"/>
      <c r="BT236" s="54"/>
      <c r="BU236" s="54"/>
      <c r="BV236" s="54"/>
      <c r="BW236" s="54"/>
      <c r="BX236" s="70"/>
      <c r="BY236" s="71"/>
      <c r="BZ236" s="71"/>
      <c r="CA236" s="71"/>
      <c r="CB236" s="71"/>
      <c r="CC236" s="71"/>
      <c r="CD236" s="71"/>
      <c r="CE236" s="71"/>
      <c r="CF236" s="72"/>
      <c r="CG236" s="72"/>
      <c r="CH236" s="75"/>
      <c r="CI236" s="56"/>
      <c r="CJ236" s="56"/>
      <c r="CK236" s="43"/>
      <c r="CL236" s="44"/>
      <c r="CM236" s="43"/>
      <c r="CN236" s="44"/>
      <c r="CO236" s="44"/>
      <c r="CP236" s="44"/>
      <c r="CQ236" s="76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4"/>
      <c r="DH236" s="74"/>
      <c r="DI236" s="53"/>
      <c r="DK236" s="57"/>
    </row>
    <row r="237" spans="1:115" s="1" customFormat="1" ht="15" hidden="1" outlineLevel="1">
      <c r="A237" s="7"/>
      <c r="B237" s="35"/>
      <c r="C237" s="7"/>
      <c r="D237" s="66"/>
      <c r="E237" s="6"/>
      <c r="F237" s="67"/>
      <c r="G237" s="52"/>
      <c r="H237" s="6"/>
      <c r="I237" s="6"/>
      <c r="J237" s="54"/>
      <c r="K237" s="54"/>
      <c r="L237" s="54"/>
      <c r="M237" s="54"/>
      <c r="N237" s="54"/>
      <c r="O237" s="54"/>
      <c r="P237" s="54"/>
      <c r="Q237" s="54"/>
      <c r="R237" s="68"/>
      <c r="S237" s="69"/>
      <c r="T237" s="58"/>
      <c r="U237" s="92"/>
      <c r="V237" s="92"/>
      <c r="W237" s="54"/>
      <c r="X237" s="91"/>
      <c r="Y237" s="91"/>
      <c r="Z237" s="55"/>
      <c r="AA237" s="55"/>
      <c r="AB237" s="55"/>
      <c r="AC237" s="55"/>
      <c r="AD237" s="69"/>
      <c r="AE237" s="55"/>
      <c r="AF237" s="68"/>
      <c r="AG237" s="55"/>
      <c r="AH237" s="55"/>
      <c r="AI237" s="86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70"/>
      <c r="BN237" s="70"/>
      <c r="BO237" s="70"/>
      <c r="BP237" s="70"/>
      <c r="BQ237" s="70"/>
      <c r="BR237" s="70"/>
      <c r="BS237" s="54"/>
      <c r="BT237" s="54"/>
      <c r="BU237" s="54"/>
      <c r="BV237" s="54"/>
      <c r="BW237" s="54"/>
      <c r="BX237" s="70"/>
      <c r="BY237" s="71"/>
      <c r="BZ237" s="71"/>
      <c r="CA237" s="71"/>
      <c r="CB237" s="71"/>
      <c r="CC237" s="71"/>
      <c r="CD237" s="71"/>
      <c r="CE237" s="71"/>
      <c r="CF237" s="72"/>
      <c r="CG237" s="72"/>
      <c r="CH237" s="75"/>
      <c r="CI237" s="56"/>
      <c r="CJ237" s="56"/>
      <c r="CK237" s="43"/>
      <c r="CL237" s="44"/>
      <c r="CM237" s="43"/>
      <c r="CN237" s="44"/>
      <c r="CO237" s="44"/>
      <c r="CP237" s="44"/>
      <c r="CQ237" s="76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4"/>
      <c r="DH237" s="74"/>
      <c r="DI237" s="53"/>
      <c r="DK237" s="57"/>
    </row>
    <row r="238" spans="1:115" s="1" customFormat="1" ht="15" hidden="1" outlineLevel="1">
      <c r="A238" s="7"/>
      <c r="B238" s="35"/>
      <c r="C238" s="7"/>
      <c r="D238" s="66"/>
      <c r="E238" s="6"/>
      <c r="F238" s="67"/>
      <c r="G238" s="52"/>
      <c r="H238" s="6"/>
      <c r="I238" s="6"/>
      <c r="J238" s="54"/>
      <c r="K238" s="54"/>
      <c r="L238" s="54"/>
      <c r="M238" s="54"/>
      <c r="N238" s="54"/>
      <c r="O238" s="54"/>
      <c r="P238" s="54"/>
      <c r="Q238" s="54"/>
      <c r="R238" s="68"/>
      <c r="S238" s="69"/>
      <c r="T238" s="58"/>
      <c r="U238" s="92"/>
      <c r="V238" s="92"/>
      <c r="W238" s="54"/>
      <c r="X238" s="91"/>
      <c r="Y238" s="91"/>
      <c r="Z238" s="55"/>
      <c r="AA238" s="55"/>
      <c r="AB238" s="55"/>
      <c r="AC238" s="55"/>
      <c r="AD238" s="69"/>
      <c r="AE238" s="55"/>
      <c r="AF238" s="68"/>
      <c r="AG238" s="55"/>
      <c r="AH238" s="55"/>
      <c r="AI238" s="86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70"/>
      <c r="BN238" s="70"/>
      <c r="BO238" s="70"/>
      <c r="BP238" s="70"/>
      <c r="BQ238" s="70"/>
      <c r="BR238" s="70"/>
      <c r="BS238" s="54"/>
      <c r="BT238" s="54"/>
      <c r="BU238" s="54"/>
      <c r="BV238" s="54"/>
      <c r="BW238" s="54"/>
      <c r="BX238" s="70"/>
      <c r="BY238" s="71"/>
      <c r="BZ238" s="71"/>
      <c r="CA238" s="71"/>
      <c r="CB238" s="71"/>
      <c r="CC238" s="71"/>
      <c r="CD238" s="71"/>
      <c r="CE238" s="71"/>
      <c r="CF238" s="72"/>
      <c r="CG238" s="72"/>
      <c r="CH238" s="75"/>
      <c r="CI238" s="56"/>
      <c r="CJ238" s="56"/>
      <c r="CK238" s="43"/>
      <c r="CL238" s="44"/>
      <c r="CM238" s="43"/>
      <c r="CN238" s="44"/>
      <c r="CO238" s="44"/>
      <c r="CP238" s="44"/>
      <c r="CQ238" s="76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4"/>
      <c r="DH238" s="74"/>
      <c r="DI238" s="53"/>
      <c r="DK238" s="57"/>
    </row>
    <row r="239" spans="1:115" s="1" customFormat="1" ht="15" hidden="1" outlineLevel="1">
      <c r="A239" s="7"/>
      <c r="B239" s="35"/>
      <c r="C239" s="7"/>
      <c r="D239" s="66"/>
      <c r="E239" s="6"/>
      <c r="F239" s="67"/>
      <c r="G239" s="52"/>
      <c r="H239" s="6"/>
      <c r="I239" s="6"/>
      <c r="J239" s="54"/>
      <c r="K239" s="54"/>
      <c r="L239" s="54"/>
      <c r="M239" s="54"/>
      <c r="N239" s="54"/>
      <c r="O239" s="54"/>
      <c r="P239" s="54"/>
      <c r="Q239" s="54"/>
      <c r="R239" s="68"/>
      <c r="S239" s="69"/>
      <c r="T239" s="58"/>
      <c r="U239" s="92"/>
      <c r="V239" s="92"/>
      <c r="W239" s="54"/>
      <c r="X239" s="91"/>
      <c r="Y239" s="91"/>
      <c r="Z239" s="55"/>
      <c r="AA239" s="55"/>
      <c r="AB239" s="55"/>
      <c r="AC239" s="55"/>
      <c r="AD239" s="69"/>
      <c r="AE239" s="55"/>
      <c r="AF239" s="68"/>
      <c r="AG239" s="55"/>
      <c r="AH239" s="55"/>
      <c r="AI239" s="86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70"/>
      <c r="BN239" s="70"/>
      <c r="BO239" s="70"/>
      <c r="BP239" s="70"/>
      <c r="BQ239" s="70"/>
      <c r="BR239" s="70"/>
      <c r="BS239" s="54"/>
      <c r="BT239" s="54"/>
      <c r="BU239" s="54"/>
      <c r="BV239" s="54"/>
      <c r="BW239" s="54"/>
      <c r="BX239" s="70"/>
      <c r="BY239" s="71"/>
      <c r="BZ239" s="71"/>
      <c r="CA239" s="71"/>
      <c r="CB239" s="71"/>
      <c r="CC239" s="71"/>
      <c r="CD239" s="71"/>
      <c r="CE239" s="71"/>
      <c r="CF239" s="72"/>
      <c r="CG239" s="72"/>
      <c r="CH239" s="75"/>
      <c r="CI239" s="56"/>
      <c r="CJ239" s="56"/>
      <c r="CK239" s="43"/>
      <c r="CL239" s="44"/>
      <c r="CM239" s="43"/>
      <c r="CN239" s="44"/>
      <c r="CO239" s="44"/>
      <c r="CP239" s="44"/>
      <c r="CQ239" s="76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4"/>
      <c r="DH239" s="74"/>
      <c r="DI239" s="53"/>
      <c r="DK239" s="57"/>
    </row>
    <row r="240" spans="1:115" s="1" customFormat="1" ht="15" hidden="1" outlineLevel="1">
      <c r="A240" s="7"/>
      <c r="B240" s="35"/>
      <c r="C240" s="7"/>
      <c r="D240" s="66"/>
      <c r="E240" s="6"/>
      <c r="F240" s="67"/>
      <c r="G240" s="52"/>
      <c r="H240" s="6"/>
      <c r="I240" s="6"/>
      <c r="J240" s="54"/>
      <c r="K240" s="54"/>
      <c r="L240" s="54"/>
      <c r="M240" s="54"/>
      <c r="N240" s="54"/>
      <c r="O240" s="54"/>
      <c r="P240" s="54"/>
      <c r="Q240" s="54"/>
      <c r="R240" s="68"/>
      <c r="S240" s="69"/>
      <c r="T240" s="58"/>
      <c r="U240" s="92"/>
      <c r="V240" s="92"/>
      <c r="W240" s="54"/>
      <c r="X240" s="91"/>
      <c r="Y240" s="91"/>
      <c r="Z240" s="55"/>
      <c r="AA240" s="55"/>
      <c r="AB240" s="55"/>
      <c r="AC240" s="55"/>
      <c r="AD240" s="69"/>
      <c r="AE240" s="55"/>
      <c r="AF240" s="68"/>
      <c r="AG240" s="55"/>
      <c r="AH240" s="55"/>
      <c r="AI240" s="86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70"/>
      <c r="BN240" s="70"/>
      <c r="BO240" s="70"/>
      <c r="BP240" s="70"/>
      <c r="BQ240" s="70"/>
      <c r="BR240" s="70"/>
      <c r="BS240" s="54"/>
      <c r="BT240" s="54"/>
      <c r="BU240" s="54"/>
      <c r="BV240" s="54"/>
      <c r="BW240" s="54"/>
      <c r="BX240" s="70"/>
      <c r="BY240" s="71"/>
      <c r="BZ240" s="71"/>
      <c r="CA240" s="71"/>
      <c r="CB240" s="71"/>
      <c r="CC240" s="71"/>
      <c r="CD240" s="71"/>
      <c r="CE240" s="71"/>
      <c r="CF240" s="72"/>
      <c r="CG240" s="72"/>
      <c r="CH240" s="75"/>
      <c r="CI240" s="56"/>
      <c r="CJ240" s="56"/>
      <c r="CK240" s="43"/>
      <c r="CL240" s="44"/>
      <c r="CM240" s="43"/>
      <c r="CN240" s="44"/>
      <c r="CO240" s="44"/>
      <c r="CP240" s="44"/>
      <c r="CQ240" s="76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4"/>
      <c r="DH240" s="74"/>
      <c r="DI240" s="53"/>
      <c r="DK240" s="57"/>
    </row>
    <row r="241" spans="1:115" s="1" customFormat="1" ht="15" hidden="1" outlineLevel="1">
      <c r="A241" s="7"/>
      <c r="B241" s="35"/>
      <c r="C241" s="7"/>
      <c r="D241" s="66"/>
      <c r="E241" s="6"/>
      <c r="F241" s="67"/>
      <c r="G241" s="52"/>
      <c r="H241" s="6"/>
      <c r="I241" s="6"/>
      <c r="J241" s="54"/>
      <c r="K241" s="54"/>
      <c r="L241" s="54"/>
      <c r="M241" s="54"/>
      <c r="N241" s="54"/>
      <c r="O241" s="54"/>
      <c r="P241" s="54"/>
      <c r="Q241" s="54"/>
      <c r="R241" s="68"/>
      <c r="S241" s="69"/>
      <c r="T241" s="58"/>
      <c r="U241" s="92"/>
      <c r="V241" s="92"/>
      <c r="W241" s="54"/>
      <c r="X241" s="91"/>
      <c r="Y241" s="91"/>
      <c r="Z241" s="55"/>
      <c r="AA241" s="55"/>
      <c r="AB241" s="55"/>
      <c r="AC241" s="55"/>
      <c r="AD241" s="69"/>
      <c r="AE241" s="55"/>
      <c r="AF241" s="68"/>
      <c r="AG241" s="55"/>
      <c r="AH241" s="55"/>
      <c r="AI241" s="86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70"/>
      <c r="BN241" s="70"/>
      <c r="BO241" s="70"/>
      <c r="BP241" s="70"/>
      <c r="BQ241" s="70"/>
      <c r="BR241" s="70"/>
      <c r="BS241" s="54"/>
      <c r="BT241" s="54"/>
      <c r="BU241" s="54"/>
      <c r="BV241" s="54"/>
      <c r="BW241" s="54"/>
      <c r="BX241" s="70"/>
      <c r="BY241" s="71"/>
      <c r="BZ241" s="71"/>
      <c r="CA241" s="71"/>
      <c r="CB241" s="71"/>
      <c r="CC241" s="71"/>
      <c r="CD241" s="71"/>
      <c r="CE241" s="71"/>
      <c r="CF241" s="72"/>
      <c r="CG241" s="72"/>
      <c r="CH241" s="75"/>
      <c r="CI241" s="56"/>
      <c r="CJ241" s="56"/>
      <c r="CK241" s="43"/>
      <c r="CL241" s="44"/>
      <c r="CM241" s="43"/>
      <c r="CN241" s="44"/>
      <c r="CO241" s="44"/>
      <c r="CP241" s="44"/>
      <c r="CQ241" s="76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4"/>
      <c r="DH241" s="74"/>
      <c r="DI241" s="53"/>
      <c r="DK241" s="57"/>
    </row>
    <row r="242" spans="1:115" s="1" customFormat="1" ht="15" hidden="1" outlineLevel="1">
      <c r="A242" s="7"/>
      <c r="B242" s="35"/>
      <c r="C242" s="7"/>
      <c r="D242" s="66"/>
      <c r="E242" s="6"/>
      <c r="F242" s="67"/>
      <c r="G242" s="52"/>
      <c r="H242" s="6"/>
      <c r="I242" s="6"/>
      <c r="J242" s="54"/>
      <c r="K242" s="54"/>
      <c r="L242" s="54"/>
      <c r="M242" s="54"/>
      <c r="N242" s="54"/>
      <c r="O242" s="54"/>
      <c r="P242" s="54"/>
      <c r="Q242" s="54"/>
      <c r="R242" s="68"/>
      <c r="S242" s="69"/>
      <c r="T242" s="58"/>
      <c r="U242" s="92"/>
      <c r="V242" s="92"/>
      <c r="W242" s="54"/>
      <c r="X242" s="91"/>
      <c r="Y242" s="91"/>
      <c r="Z242" s="55"/>
      <c r="AA242" s="55"/>
      <c r="AB242" s="55"/>
      <c r="AC242" s="55"/>
      <c r="AD242" s="69"/>
      <c r="AE242" s="55"/>
      <c r="AF242" s="68"/>
      <c r="AG242" s="55"/>
      <c r="AH242" s="55"/>
      <c r="AI242" s="86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70"/>
      <c r="BN242" s="70"/>
      <c r="BO242" s="70"/>
      <c r="BP242" s="70"/>
      <c r="BQ242" s="70"/>
      <c r="BR242" s="70"/>
      <c r="BS242" s="54"/>
      <c r="BT242" s="54"/>
      <c r="BU242" s="54"/>
      <c r="BV242" s="54"/>
      <c r="BW242" s="54"/>
      <c r="BX242" s="70"/>
      <c r="BY242" s="71"/>
      <c r="BZ242" s="71"/>
      <c r="CA242" s="71"/>
      <c r="CB242" s="71"/>
      <c r="CC242" s="71"/>
      <c r="CD242" s="71"/>
      <c r="CE242" s="71"/>
      <c r="CF242" s="72"/>
      <c r="CG242" s="72"/>
      <c r="CH242" s="75"/>
      <c r="CI242" s="56"/>
      <c r="CJ242" s="56"/>
      <c r="CK242" s="43"/>
      <c r="CL242" s="44"/>
      <c r="CM242" s="43"/>
      <c r="CN242" s="44"/>
      <c r="CO242" s="44"/>
      <c r="CP242" s="44"/>
      <c r="CQ242" s="76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4"/>
      <c r="DH242" s="74"/>
      <c r="DI242" s="53"/>
      <c r="DK242" s="57"/>
    </row>
    <row r="243" spans="1:115" s="1" customFormat="1" ht="15" hidden="1" outlineLevel="1">
      <c r="A243" s="7"/>
      <c r="B243" s="35"/>
      <c r="C243" s="7"/>
      <c r="D243" s="66"/>
      <c r="E243" s="6"/>
      <c r="F243" s="67"/>
      <c r="G243" s="52"/>
      <c r="H243" s="6"/>
      <c r="I243" s="6"/>
      <c r="J243" s="54"/>
      <c r="K243" s="54"/>
      <c r="L243" s="54"/>
      <c r="M243" s="54"/>
      <c r="N243" s="54"/>
      <c r="O243" s="54"/>
      <c r="P243" s="54"/>
      <c r="Q243" s="54"/>
      <c r="R243" s="68"/>
      <c r="S243" s="69"/>
      <c r="T243" s="58"/>
      <c r="U243" s="92"/>
      <c r="V243" s="92"/>
      <c r="W243" s="54"/>
      <c r="X243" s="91"/>
      <c r="Y243" s="91"/>
      <c r="Z243" s="55"/>
      <c r="AA243" s="55"/>
      <c r="AB243" s="55"/>
      <c r="AC243" s="55"/>
      <c r="AD243" s="69"/>
      <c r="AE243" s="55"/>
      <c r="AF243" s="68"/>
      <c r="AG243" s="55"/>
      <c r="AH243" s="55"/>
      <c r="AI243" s="86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70"/>
      <c r="BN243" s="70"/>
      <c r="BO243" s="70"/>
      <c r="BP243" s="70"/>
      <c r="BQ243" s="70"/>
      <c r="BR243" s="70"/>
      <c r="BS243" s="54"/>
      <c r="BT243" s="54"/>
      <c r="BU243" s="54"/>
      <c r="BV243" s="54"/>
      <c r="BW243" s="54"/>
      <c r="BX243" s="70"/>
      <c r="BY243" s="71"/>
      <c r="BZ243" s="71"/>
      <c r="CA243" s="71"/>
      <c r="CB243" s="71"/>
      <c r="CC243" s="71"/>
      <c r="CD243" s="71"/>
      <c r="CE243" s="71"/>
      <c r="CF243" s="72"/>
      <c r="CG243" s="72"/>
      <c r="CH243" s="75"/>
      <c r="CI243" s="56"/>
      <c r="CJ243" s="56"/>
      <c r="CK243" s="43"/>
      <c r="CL243" s="44"/>
      <c r="CM243" s="43"/>
      <c r="CN243" s="44"/>
      <c r="CO243" s="44"/>
      <c r="CP243" s="44"/>
      <c r="CQ243" s="76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4"/>
      <c r="DH243" s="74"/>
      <c r="DI243" s="53"/>
      <c r="DK243" s="57"/>
    </row>
    <row r="244" spans="1:115" s="1" customFormat="1" ht="15" hidden="1" outlineLevel="1">
      <c r="A244" s="7"/>
      <c r="B244" s="35"/>
      <c r="C244" s="7"/>
      <c r="D244" s="66"/>
      <c r="E244" s="6"/>
      <c r="F244" s="67"/>
      <c r="G244" s="52"/>
      <c r="H244" s="6"/>
      <c r="I244" s="6"/>
      <c r="J244" s="54"/>
      <c r="K244" s="54"/>
      <c r="L244" s="54"/>
      <c r="M244" s="54"/>
      <c r="N244" s="54"/>
      <c r="O244" s="54"/>
      <c r="P244" s="54"/>
      <c r="Q244" s="54"/>
      <c r="R244" s="68"/>
      <c r="S244" s="69"/>
      <c r="T244" s="58"/>
      <c r="U244" s="92"/>
      <c r="V244" s="92"/>
      <c r="W244" s="54"/>
      <c r="X244" s="91"/>
      <c r="Y244" s="91"/>
      <c r="Z244" s="55"/>
      <c r="AA244" s="55"/>
      <c r="AB244" s="55"/>
      <c r="AC244" s="55"/>
      <c r="AD244" s="69"/>
      <c r="AE244" s="55"/>
      <c r="AF244" s="68"/>
      <c r="AG244" s="55"/>
      <c r="AH244" s="55"/>
      <c r="AI244" s="86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70"/>
      <c r="BN244" s="70"/>
      <c r="BO244" s="70"/>
      <c r="BP244" s="70"/>
      <c r="BQ244" s="70"/>
      <c r="BR244" s="70"/>
      <c r="BS244" s="54"/>
      <c r="BT244" s="54"/>
      <c r="BU244" s="54"/>
      <c r="BV244" s="54"/>
      <c r="BW244" s="54"/>
      <c r="BX244" s="70"/>
      <c r="BY244" s="71"/>
      <c r="BZ244" s="71"/>
      <c r="CA244" s="71"/>
      <c r="CB244" s="71"/>
      <c r="CC244" s="71"/>
      <c r="CD244" s="71"/>
      <c r="CE244" s="71"/>
      <c r="CF244" s="72"/>
      <c r="CG244" s="72"/>
      <c r="CH244" s="75"/>
      <c r="CI244" s="56"/>
      <c r="CJ244" s="56"/>
      <c r="CK244" s="43"/>
      <c r="CL244" s="44"/>
      <c r="CM244" s="43"/>
      <c r="CN244" s="44"/>
      <c r="CO244" s="44"/>
      <c r="CP244" s="44"/>
      <c r="CQ244" s="76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4"/>
      <c r="DH244" s="74"/>
      <c r="DI244" s="53"/>
      <c r="DK244" s="57"/>
    </row>
    <row r="245" spans="1:115" s="1" customFormat="1" ht="15" hidden="1" outlineLevel="1">
      <c r="A245" s="7"/>
      <c r="B245" s="35"/>
      <c r="C245" s="7"/>
      <c r="D245" s="66"/>
      <c r="E245" s="6"/>
      <c r="F245" s="67"/>
      <c r="G245" s="52"/>
      <c r="H245" s="6"/>
      <c r="I245" s="6"/>
      <c r="J245" s="54"/>
      <c r="K245" s="54"/>
      <c r="L245" s="54"/>
      <c r="M245" s="54"/>
      <c r="N245" s="54"/>
      <c r="O245" s="54"/>
      <c r="P245" s="54"/>
      <c r="Q245" s="54"/>
      <c r="R245" s="68"/>
      <c r="S245" s="69"/>
      <c r="T245" s="58"/>
      <c r="U245" s="92"/>
      <c r="V245" s="92"/>
      <c r="W245" s="54"/>
      <c r="X245" s="91"/>
      <c r="Y245" s="91"/>
      <c r="Z245" s="55"/>
      <c r="AA245" s="55"/>
      <c r="AB245" s="55"/>
      <c r="AC245" s="55"/>
      <c r="AD245" s="69"/>
      <c r="AE245" s="55"/>
      <c r="AF245" s="68"/>
      <c r="AG245" s="55"/>
      <c r="AH245" s="55"/>
      <c r="AI245" s="86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70"/>
      <c r="BN245" s="70"/>
      <c r="BO245" s="70"/>
      <c r="BP245" s="70"/>
      <c r="BQ245" s="70"/>
      <c r="BR245" s="70"/>
      <c r="BS245" s="54"/>
      <c r="BT245" s="54"/>
      <c r="BU245" s="54"/>
      <c r="BV245" s="54"/>
      <c r="BW245" s="54"/>
      <c r="BX245" s="70"/>
      <c r="BY245" s="71"/>
      <c r="BZ245" s="71"/>
      <c r="CA245" s="71"/>
      <c r="CB245" s="71"/>
      <c r="CC245" s="71"/>
      <c r="CD245" s="71"/>
      <c r="CE245" s="71"/>
      <c r="CF245" s="72"/>
      <c r="CG245" s="72"/>
      <c r="CH245" s="75"/>
      <c r="CI245" s="56"/>
      <c r="CJ245" s="56"/>
      <c r="CK245" s="43"/>
      <c r="CL245" s="44"/>
      <c r="CM245" s="43"/>
      <c r="CN245" s="44"/>
      <c r="CO245" s="44"/>
      <c r="CP245" s="44"/>
      <c r="CQ245" s="76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4"/>
      <c r="DH245" s="74"/>
      <c r="DI245" s="53"/>
      <c r="DK245" s="57"/>
    </row>
    <row r="246" spans="1:115" s="1" customFormat="1" ht="15" hidden="1" outlineLevel="1">
      <c r="A246" s="7"/>
      <c r="B246" s="35"/>
      <c r="C246" s="7"/>
      <c r="D246" s="66"/>
      <c r="E246" s="6"/>
      <c r="F246" s="67"/>
      <c r="G246" s="52"/>
      <c r="H246" s="6"/>
      <c r="I246" s="6"/>
      <c r="J246" s="54"/>
      <c r="K246" s="54"/>
      <c r="L246" s="54"/>
      <c r="M246" s="54"/>
      <c r="N246" s="54"/>
      <c r="O246" s="54"/>
      <c r="P246" s="54"/>
      <c r="Q246" s="54"/>
      <c r="R246" s="68"/>
      <c r="S246" s="69"/>
      <c r="T246" s="58"/>
      <c r="U246" s="92"/>
      <c r="V246" s="92"/>
      <c r="W246" s="54"/>
      <c r="X246" s="91"/>
      <c r="Y246" s="91"/>
      <c r="Z246" s="55"/>
      <c r="AA246" s="55"/>
      <c r="AB246" s="55"/>
      <c r="AC246" s="55"/>
      <c r="AD246" s="69"/>
      <c r="AE246" s="55"/>
      <c r="AF246" s="68"/>
      <c r="AG246" s="55"/>
      <c r="AH246" s="55"/>
      <c r="AI246" s="86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70"/>
      <c r="BN246" s="70"/>
      <c r="BO246" s="70"/>
      <c r="BP246" s="70"/>
      <c r="BQ246" s="70"/>
      <c r="BR246" s="70"/>
      <c r="BS246" s="54"/>
      <c r="BT246" s="54"/>
      <c r="BU246" s="54"/>
      <c r="BV246" s="54"/>
      <c r="BW246" s="54"/>
      <c r="BX246" s="70"/>
      <c r="BY246" s="71"/>
      <c r="BZ246" s="71"/>
      <c r="CA246" s="71"/>
      <c r="CB246" s="71"/>
      <c r="CC246" s="71"/>
      <c r="CD246" s="71"/>
      <c r="CE246" s="71"/>
      <c r="CF246" s="72"/>
      <c r="CG246" s="72"/>
      <c r="CH246" s="75"/>
      <c r="CI246" s="56"/>
      <c r="CJ246" s="56"/>
      <c r="CK246" s="43"/>
      <c r="CL246" s="44"/>
      <c r="CM246" s="43"/>
      <c r="CN246" s="44"/>
      <c r="CO246" s="44"/>
      <c r="CP246" s="44"/>
      <c r="CQ246" s="76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4"/>
      <c r="DH246" s="74"/>
      <c r="DI246" s="53"/>
      <c r="DK246" s="57"/>
    </row>
    <row r="247" spans="1:115" s="1" customFormat="1" ht="15" hidden="1" outlineLevel="1">
      <c r="A247" s="7"/>
      <c r="B247" s="35"/>
      <c r="C247" s="7"/>
      <c r="D247" s="66"/>
      <c r="E247" s="6"/>
      <c r="F247" s="67"/>
      <c r="G247" s="52"/>
      <c r="H247" s="6"/>
      <c r="I247" s="6"/>
      <c r="J247" s="54"/>
      <c r="K247" s="54"/>
      <c r="L247" s="54"/>
      <c r="M247" s="54"/>
      <c r="N247" s="54"/>
      <c r="O247" s="54"/>
      <c r="P247" s="54"/>
      <c r="Q247" s="54"/>
      <c r="R247" s="68"/>
      <c r="S247" s="69"/>
      <c r="T247" s="58"/>
      <c r="U247" s="92"/>
      <c r="V247" s="92"/>
      <c r="W247" s="54"/>
      <c r="X247" s="91"/>
      <c r="Y247" s="91"/>
      <c r="Z247" s="55"/>
      <c r="AA247" s="55"/>
      <c r="AB247" s="55"/>
      <c r="AC247" s="55"/>
      <c r="AD247" s="69"/>
      <c r="AE247" s="55"/>
      <c r="AF247" s="68"/>
      <c r="AG247" s="55"/>
      <c r="AH247" s="55"/>
      <c r="AI247" s="86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70"/>
      <c r="BN247" s="70"/>
      <c r="BO247" s="70"/>
      <c r="BP247" s="70"/>
      <c r="BQ247" s="70"/>
      <c r="BR247" s="70"/>
      <c r="BS247" s="54"/>
      <c r="BT247" s="54"/>
      <c r="BU247" s="54"/>
      <c r="BV247" s="54"/>
      <c r="BW247" s="54"/>
      <c r="BX247" s="70"/>
      <c r="BY247" s="71"/>
      <c r="BZ247" s="71"/>
      <c r="CA247" s="71"/>
      <c r="CB247" s="71"/>
      <c r="CC247" s="71"/>
      <c r="CD247" s="71"/>
      <c r="CE247" s="71"/>
      <c r="CF247" s="72"/>
      <c r="CG247" s="72"/>
      <c r="CH247" s="75"/>
      <c r="CI247" s="56"/>
      <c r="CJ247" s="56"/>
      <c r="CK247" s="43"/>
      <c r="CL247" s="44"/>
      <c r="CM247" s="43"/>
      <c r="CN247" s="44"/>
      <c r="CO247" s="44"/>
      <c r="CP247" s="44"/>
      <c r="CQ247" s="76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4"/>
      <c r="DH247" s="74"/>
      <c r="DI247" s="53"/>
      <c r="DK247" s="57"/>
    </row>
    <row r="248" spans="1:115" s="131" customFormat="1" ht="13.5" collapsed="1">
      <c r="A248" s="119"/>
      <c r="B248" s="120"/>
      <c r="C248" s="121" t="s">
        <v>10</v>
      </c>
      <c r="D248" s="122"/>
      <c r="E248" s="123"/>
      <c r="F248" s="123"/>
      <c r="G248" s="124">
        <f>SUM(G7:G19)</f>
        <v>13</v>
      </c>
      <c r="H248" s="124"/>
      <c r="I248" s="125"/>
      <c r="J248" s="124">
        <f t="shared" ref="J248:BU248" si="36">SUM(J7:J19)</f>
        <v>374933</v>
      </c>
      <c r="K248" s="124">
        <f t="shared" si="36"/>
        <v>16324.9</v>
      </c>
      <c r="L248" s="124">
        <f t="shared" si="36"/>
        <v>13842</v>
      </c>
      <c r="M248" s="124">
        <f t="shared" si="36"/>
        <v>4915</v>
      </c>
      <c r="N248" s="124">
        <f t="shared" si="36"/>
        <v>4102</v>
      </c>
      <c r="O248" s="124">
        <f t="shared" si="36"/>
        <v>4102</v>
      </c>
      <c r="P248" s="124">
        <f t="shared" si="36"/>
        <v>3642</v>
      </c>
      <c r="Q248" s="124">
        <f t="shared" si="36"/>
        <v>5330</v>
      </c>
      <c r="R248" s="126">
        <f t="shared" si="36"/>
        <v>77185.48</v>
      </c>
      <c r="S248" s="124">
        <f t="shared" si="36"/>
        <v>56263.469999999994</v>
      </c>
      <c r="T248" s="124">
        <f t="shared" si="36"/>
        <v>2077</v>
      </c>
      <c r="U248" s="126">
        <f t="shared" si="36"/>
        <v>40359.909999999996</v>
      </c>
      <c r="V248" s="126">
        <f t="shared" si="36"/>
        <v>29263.360000000004</v>
      </c>
      <c r="W248" s="124">
        <f t="shared" si="36"/>
        <v>2025</v>
      </c>
      <c r="X248" s="126">
        <f t="shared" si="36"/>
        <v>36825.570000000007</v>
      </c>
      <c r="Y248" s="126">
        <f t="shared" si="36"/>
        <v>27007.789999999994</v>
      </c>
      <c r="Z248" s="124">
        <f t="shared" si="36"/>
        <v>0</v>
      </c>
      <c r="AA248" s="124">
        <f t="shared" si="36"/>
        <v>0</v>
      </c>
      <c r="AB248" s="124">
        <f t="shared" si="36"/>
        <v>0</v>
      </c>
      <c r="AC248" s="126">
        <f t="shared" si="36"/>
        <v>4789.2700000000004</v>
      </c>
      <c r="AD248" s="124">
        <f t="shared" si="36"/>
        <v>4789.2700000000004</v>
      </c>
      <c r="AE248" s="124">
        <f t="shared" si="36"/>
        <v>0</v>
      </c>
      <c r="AF248" s="126">
        <f t="shared" si="36"/>
        <v>4789.2700000000004</v>
      </c>
      <c r="AG248" s="124">
        <f t="shared" si="36"/>
        <v>0</v>
      </c>
      <c r="AH248" s="124">
        <f t="shared" si="36"/>
        <v>0</v>
      </c>
      <c r="AI248" s="126">
        <f t="shared" si="36"/>
        <v>81974.750000000015</v>
      </c>
      <c r="AJ248" s="124">
        <f t="shared" si="36"/>
        <v>0</v>
      </c>
      <c r="AK248" s="124">
        <f t="shared" si="36"/>
        <v>22</v>
      </c>
      <c r="AL248" s="124">
        <f t="shared" si="36"/>
        <v>27</v>
      </c>
      <c r="AM248" s="124">
        <f t="shared" si="36"/>
        <v>13</v>
      </c>
      <c r="AN248" s="124">
        <f t="shared" si="36"/>
        <v>0</v>
      </c>
      <c r="AO248" s="124">
        <f t="shared" si="36"/>
        <v>13</v>
      </c>
      <c r="AP248" s="124">
        <f t="shared" si="36"/>
        <v>52208</v>
      </c>
      <c r="AQ248" s="124">
        <f t="shared" si="36"/>
        <v>0</v>
      </c>
      <c r="AR248" s="124">
        <f t="shared" si="36"/>
        <v>3843</v>
      </c>
      <c r="AS248" s="124">
        <f t="shared" si="36"/>
        <v>3688</v>
      </c>
      <c r="AT248" s="124">
        <f t="shared" si="36"/>
        <v>7533</v>
      </c>
      <c r="AU248" s="124">
        <f t="shared" si="36"/>
        <v>95110</v>
      </c>
      <c r="AV248" s="124">
        <f t="shared" si="36"/>
        <v>0</v>
      </c>
      <c r="AW248" s="124">
        <f t="shared" si="36"/>
        <v>95110</v>
      </c>
      <c r="AX248" s="124">
        <f t="shared" si="36"/>
        <v>36241</v>
      </c>
      <c r="AY248" s="124">
        <f t="shared" si="36"/>
        <v>2821</v>
      </c>
      <c r="AZ248" s="124">
        <f t="shared" si="36"/>
        <v>15423</v>
      </c>
      <c r="BA248" s="124">
        <f t="shared" si="36"/>
        <v>15541</v>
      </c>
      <c r="BB248" s="124">
        <f t="shared" si="36"/>
        <v>576</v>
      </c>
      <c r="BC248" s="124">
        <f t="shared" si="36"/>
        <v>812</v>
      </c>
      <c r="BD248" s="124">
        <f t="shared" si="36"/>
        <v>4706</v>
      </c>
      <c r="BE248" s="124">
        <f t="shared" si="36"/>
        <v>13242</v>
      </c>
      <c r="BF248" s="124">
        <f t="shared" si="36"/>
        <v>11</v>
      </c>
      <c r="BG248" s="124">
        <f t="shared" si="36"/>
        <v>160285</v>
      </c>
      <c r="BH248" s="124">
        <f t="shared" si="36"/>
        <v>6027</v>
      </c>
      <c r="BI248" s="124">
        <f t="shared" si="36"/>
        <v>2200</v>
      </c>
      <c r="BJ248" s="124">
        <f t="shared" si="36"/>
        <v>2</v>
      </c>
      <c r="BK248" s="124">
        <f t="shared" si="36"/>
        <v>4385.49</v>
      </c>
      <c r="BL248" s="124">
        <f t="shared" si="36"/>
        <v>3687.21</v>
      </c>
      <c r="BM248" s="124">
        <f t="shared" si="36"/>
        <v>11</v>
      </c>
      <c r="BN248" s="124">
        <f t="shared" si="36"/>
        <v>72799.990000000005</v>
      </c>
      <c r="BO248" s="124">
        <f t="shared" si="36"/>
        <v>52576.259999999995</v>
      </c>
      <c r="BP248" s="124">
        <f t="shared" si="36"/>
        <v>0</v>
      </c>
      <c r="BQ248" s="124">
        <f t="shared" si="36"/>
        <v>0</v>
      </c>
      <c r="BR248" s="124">
        <f t="shared" si="36"/>
        <v>0</v>
      </c>
      <c r="BS248" s="124">
        <f t="shared" si="36"/>
        <v>0</v>
      </c>
      <c r="BT248" s="124">
        <f t="shared" si="36"/>
        <v>2</v>
      </c>
      <c r="BU248" s="124">
        <f t="shared" si="36"/>
        <v>1975</v>
      </c>
      <c r="BV248" s="124">
        <f t="shared" ref="BV248:CP248" si="37">SUM(BV7:BV19)</f>
        <v>4587</v>
      </c>
      <c r="BW248" s="124">
        <f t="shared" si="37"/>
        <v>11</v>
      </c>
      <c r="BX248" s="124">
        <f t="shared" si="37"/>
        <v>4414</v>
      </c>
      <c r="BY248" s="124">
        <f t="shared" si="37"/>
        <v>597.83999999999992</v>
      </c>
      <c r="BZ248" s="124">
        <f t="shared" si="37"/>
        <v>1408.87</v>
      </c>
      <c r="CA248" s="124">
        <f t="shared" si="37"/>
        <v>0</v>
      </c>
      <c r="CB248" s="124">
        <f t="shared" si="37"/>
        <v>0</v>
      </c>
      <c r="CC248" s="124">
        <f t="shared" si="37"/>
        <v>0</v>
      </c>
      <c r="CD248" s="124">
        <f t="shared" si="37"/>
        <v>0</v>
      </c>
      <c r="CE248" s="124">
        <f t="shared" si="37"/>
        <v>0</v>
      </c>
      <c r="CF248" s="124">
        <f t="shared" si="37"/>
        <v>0</v>
      </c>
      <c r="CG248" s="124">
        <f t="shared" si="37"/>
        <v>222.4</v>
      </c>
      <c r="CH248" s="126">
        <f t="shared" si="37"/>
        <v>22266.16</v>
      </c>
      <c r="CI248" s="124">
        <f t="shared" si="37"/>
        <v>35346</v>
      </c>
      <c r="CJ248" s="124">
        <f t="shared" si="37"/>
        <v>19021.099999999999</v>
      </c>
      <c r="CK248" s="124">
        <f t="shared" si="37"/>
        <v>0</v>
      </c>
      <c r="CL248" s="124">
        <f t="shared" si="37"/>
        <v>0</v>
      </c>
      <c r="CM248" s="124">
        <f t="shared" si="37"/>
        <v>13</v>
      </c>
      <c r="CN248" s="124">
        <f t="shared" si="37"/>
        <v>95110</v>
      </c>
      <c r="CO248" s="124">
        <f t="shared" si="37"/>
        <v>13</v>
      </c>
      <c r="CP248" s="124">
        <f t="shared" si="37"/>
        <v>95110</v>
      </c>
      <c r="CQ248" s="127">
        <f>(SUM(CQ7:CQ19))/G248</f>
        <v>65.92307692307692</v>
      </c>
      <c r="CR248" s="124">
        <f t="shared" ref="CR248:DF248" si="38">SUM(CR7:CR19)</f>
        <v>13</v>
      </c>
      <c r="CS248" s="124">
        <f t="shared" si="38"/>
        <v>0</v>
      </c>
      <c r="CT248" s="124">
        <f t="shared" si="38"/>
        <v>0</v>
      </c>
      <c r="CU248" s="124">
        <f t="shared" si="38"/>
        <v>7</v>
      </c>
      <c r="CV248" s="124">
        <f t="shared" si="38"/>
        <v>28</v>
      </c>
      <c r="CW248" s="124">
        <f t="shared" si="38"/>
        <v>0</v>
      </c>
      <c r="CX248" s="124">
        <f t="shared" si="38"/>
        <v>0</v>
      </c>
      <c r="CY248" s="124">
        <f t="shared" si="38"/>
        <v>7</v>
      </c>
      <c r="CZ248" s="124">
        <f t="shared" si="38"/>
        <v>0</v>
      </c>
      <c r="DA248" s="124">
        <f t="shared" si="38"/>
        <v>1271</v>
      </c>
      <c r="DB248" s="124">
        <f t="shared" si="38"/>
        <v>644</v>
      </c>
      <c r="DC248" s="124">
        <f t="shared" si="38"/>
        <v>644</v>
      </c>
      <c r="DD248" s="124">
        <f t="shared" si="38"/>
        <v>369</v>
      </c>
      <c r="DE248" s="124">
        <f t="shared" si="38"/>
        <v>183</v>
      </c>
      <c r="DF248" s="124">
        <f t="shared" si="38"/>
        <v>183</v>
      </c>
      <c r="DG248" s="128">
        <f>SUM(DG7:DG8)</f>
        <v>2</v>
      </c>
      <c r="DH248" s="129">
        <f>SUM(DH7:DH8)</f>
        <v>4385.49</v>
      </c>
      <c r="DI248" s="130">
        <f t="shared" ref="DI248" si="39">X248/R248*100</f>
        <v>47.710489071260568</v>
      </c>
    </row>
    <row r="249" spans="1:115" s="13" customFormat="1" ht="13.5">
      <c r="B249" s="14"/>
      <c r="C249" s="9"/>
      <c r="D249" s="15"/>
      <c r="E249" s="16"/>
      <c r="F249" s="16"/>
      <c r="G249" s="17"/>
      <c r="H249" s="17"/>
      <c r="I249" s="17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37"/>
      <c r="V249" s="37"/>
      <c r="W249" s="29"/>
      <c r="X249" s="37"/>
      <c r="Y249" s="37"/>
      <c r="Z249" s="37"/>
      <c r="AA249" s="37"/>
      <c r="AB249" s="37"/>
      <c r="AC249" s="37"/>
      <c r="AD249" s="37"/>
      <c r="AE249" s="38"/>
      <c r="AF249" s="37"/>
      <c r="AG249" s="37"/>
      <c r="AH249" s="37"/>
      <c r="AI249" s="37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84"/>
      <c r="CI249" s="29"/>
      <c r="CJ249" s="29"/>
      <c r="CK249" s="29"/>
      <c r="CL249" s="29"/>
      <c r="CM249" s="29"/>
      <c r="CN249" s="29"/>
      <c r="CO249" s="29"/>
      <c r="CP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I249" s="50"/>
    </row>
    <row r="250" spans="1:115" ht="13.5" hidden="1">
      <c r="C250" s="9" t="s">
        <v>128</v>
      </c>
      <c r="G250" s="63">
        <f>G257</f>
        <v>5</v>
      </c>
      <c r="H250" s="8"/>
      <c r="I250" s="8"/>
      <c r="J250" s="82">
        <f t="shared" ref="J250:BU250" si="40">J257</f>
        <v>145323</v>
      </c>
      <c r="K250" s="82">
        <f t="shared" si="40"/>
        <v>6031</v>
      </c>
      <c r="L250" s="82">
        <f t="shared" si="40"/>
        <v>7081</v>
      </c>
      <c r="M250" s="82">
        <f t="shared" si="40"/>
        <v>0</v>
      </c>
      <c r="N250" s="82">
        <f t="shared" si="40"/>
        <v>1694</v>
      </c>
      <c r="O250" s="82">
        <f t="shared" si="40"/>
        <v>1694</v>
      </c>
      <c r="P250" s="82">
        <f t="shared" si="40"/>
        <v>1534</v>
      </c>
      <c r="Q250" s="82">
        <f t="shared" si="40"/>
        <v>2259</v>
      </c>
      <c r="R250" s="78">
        <f t="shared" si="40"/>
        <v>32627.070000000003</v>
      </c>
      <c r="S250" s="78">
        <f t="shared" si="40"/>
        <v>23462.870000000003</v>
      </c>
      <c r="T250" s="78">
        <f t="shared" si="40"/>
        <v>970</v>
      </c>
      <c r="U250" s="78">
        <f t="shared" si="40"/>
        <v>18923.009999999998</v>
      </c>
      <c r="V250" s="78">
        <f t="shared" si="40"/>
        <v>13651.400000000003</v>
      </c>
      <c r="W250" s="78">
        <f t="shared" si="40"/>
        <v>724</v>
      </c>
      <c r="X250" s="78">
        <f t="shared" si="40"/>
        <v>13704.060000000003</v>
      </c>
      <c r="Y250" s="78">
        <f t="shared" si="40"/>
        <v>9811.4699999999975</v>
      </c>
      <c r="Z250" s="63">
        <f t="shared" si="40"/>
        <v>0</v>
      </c>
      <c r="AA250" s="63">
        <f t="shared" si="40"/>
        <v>0</v>
      </c>
      <c r="AB250" s="63">
        <f t="shared" si="40"/>
        <v>0</v>
      </c>
      <c r="AC250" s="78">
        <f t="shared" si="40"/>
        <v>405.78000000000003</v>
      </c>
      <c r="AD250" s="63">
        <f t="shared" si="40"/>
        <v>405.78000000000003</v>
      </c>
      <c r="AE250" s="63">
        <f t="shared" si="40"/>
        <v>0</v>
      </c>
      <c r="AF250" s="63">
        <f t="shared" si="40"/>
        <v>405.78000000000003</v>
      </c>
      <c r="AG250" s="63">
        <f t="shared" si="40"/>
        <v>0</v>
      </c>
      <c r="AH250" s="63">
        <f t="shared" si="40"/>
        <v>0</v>
      </c>
      <c r="AI250" s="78">
        <f t="shared" si="40"/>
        <v>33032.85</v>
      </c>
      <c r="AJ250" s="63">
        <f t="shared" si="40"/>
        <v>0</v>
      </c>
      <c r="AK250" s="63">
        <f t="shared" si="40"/>
        <v>10</v>
      </c>
      <c r="AL250" s="63">
        <f t="shared" si="40"/>
        <v>10</v>
      </c>
      <c r="AM250" s="63">
        <f t="shared" si="40"/>
        <v>5</v>
      </c>
      <c r="AN250" s="63">
        <f t="shared" si="40"/>
        <v>0</v>
      </c>
      <c r="AO250" s="63">
        <f t="shared" si="40"/>
        <v>5</v>
      </c>
      <c r="AP250" s="63">
        <f t="shared" si="40"/>
        <v>22749</v>
      </c>
      <c r="AQ250" s="63">
        <f t="shared" si="40"/>
        <v>0</v>
      </c>
      <c r="AR250" s="63">
        <f t="shared" si="40"/>
        <v>1392</v>
      </c>
      <c r="AS250" s="63">
        <f t="shared" si="40"/>
        <v>1263</v>
      </c>
      <c r="AT250" s="63">
        <f t="shared" si="40"/>
        <v>380</v>
      </c>
      <c r="AU250" s="63">
        <f t="shared" si="40"/>
        <v>37493</v>
      </c>
      <c r="AV250" s="63">
        <f t="shared" si="40"/>
        <v>0</v>
      </c>
      <c r="AW250" s="63">
        <f t="shared" si="40"/>
        <v>37493</v>
      </c>
      <c r="AX250" s="63">
        <f t="shared" si="40"/>
        <v>16472</v>
      </c>
      <c r="AY250" s="63">
        <f t="shared" si="40"/>
        <v>1149</v>
      </c>
      <c r="AZ250" s="63">
        <f t="shared" si="40"/>
        <v>5859</v>
      </c>
      <c r="BA250" s="63">
        <f t="shared" si="40"/>
        <v>5859</v>
      </c>
      <c r="BB250" s="63">
        <f t="shared" si="40"/>
        <v>170</v>
      </c>
      <c r="BC250" s="63">
        <f t="shared" si="40"/>
        <v>319</v>
      </c>
      <c r="BD250" s="63">
        <f t="shared" si="40"/>
        <v>1808</v>
      </c>
      <c r="BE250" s="63">
        <f t="shared" si="40"/>
        <v>5356</v>
      </c>
      <c r="BF250" s="63">
        <f t="shared" si="40"/>
        <v>5</v>
      </c>
      <c r="BG250" s="63">
        <f t="shared" si="40"/>
        <v>85000</v>
      </c>
      <c r="BH250" s="63">
        <f t="shared" si="40"/>
        <v>3550</v>
      </c>
      <c r="BI250" s="63">
        <f t="shared" si="40"/>
        <v>1000</v>
      </c>
      <c r="BJ250" s="63">
        <f t="shared" si="40"/>
        <v>0</v>
      </c>
      <c r="BK250" s="63">
        <f t="shared" si="40"/>
        <v>0</v>
      </c>
      <c r="BL250" s="63">
        <f t="shared" si="40"/>
        <v>0</v>
      </c>
      <c r="BM250" s="63">
        <f t="shared" si="40"/>
        <v>5</v>
      </c>
      <c r="BN250" s="63">
        <f t="shared" si="40"/>
        <v>32627.070000000003</v>
      </c>
      <c r="BO250" s="63">
        <f t="shared" si="40"/>
        <v>23462.870000000003</v>
      </c>
      <c r="BP250" s="63">
        <f t="shared" si="40"/>
        <v>0</v>
      </c>
      <c r="BQ250" s="63">
        <f t="shared" si="40"/>
        <v>0</v>
      </c>
      <c r="BR250" s="63">
        <f t="shared" si="40"/>
        <v>0</v>
      </c>
      <c r="BS250" s="63">
        <f t="shared" si="40"/>
        <v>0</v>
      </c>
      <c r="BT250" s="63">
        <f t="shared" si="40"/>
        <v>0</v>
      </c>
      <c r="BU250" s="63">
        <f t="shared" si="40"/>
        <v>0</v>
      </c>
      <c r="BV250" s="63">
        <f t="shared" ref="BV250:CP250" si="41">BV257</f>
        <v>0</v>
      </c>
      <c r="BW250" s="63">
        <f t="shared" si="41"/>
        <v>0</v>
      </c>
      <c r="BX250" s="63">
        <f t="shared" si="41"/>
        <v>0</v>
      </c>
      <c r="BY250" s="63">
        <f t="shared" si="41"/>
        <v>0</v>
      </c>
      <c r="BZ250" s="63">
        <f t="shared" si="41"/>
        <v>0</v>
      </c>
      <c r="CA250" s="63">
        <f t="shared" si="41"/>
        <v>0</v>
      </c>
      <c r="CB250" s="63">
        <f t="shared" si="41"/>
        <v>0</v>
      </c>
      <c r="CC250" s="63">
        <f t="shared" si="41"/>
        <v>0</v>
      </c>
      <c r="CD250" s="63">
        <f t="shared" si="41"/>
        <v>0</v>
      </c>
      <c r="CE250" s="63">
        <f t="shared" si="41"/>
        <v>0</v>
      </c>
      <c r="CF250" s="63">
        <f t="shared" si="41"/>
        <v>0</v>
      </c>
      <c r="CG250" s="63">
        <f t="shared" si="41"/>
        <v>0</v>
      </c>
      <c r="CH250" s="63">
        <f t="shared" si="41"/>
        <v>9198.130000000001</v>
      </c>
      <c r="CI250" s="63">
        <f t="shared" si="41"/>
        <v>15193</v>
      </c>
      <c r="CJ250" s="63">
        <f t="shared" si="41"/>
        <v>9162</v>
      </c>
      <c r="CK250" s="63">
        <f t="shared" si="41"/>
        <v>0</v>
      </c>
      <c r="CL250" s="63">
        <f t="shared" si="41"/>
        <v>0</v>
      </c>
      <c r="CM250" s="63">
        <f t="shared" si="41"/>
        <v>5</v>
      </c>
      <c r="CN250" s="63">
        <f t="shared" si="41"/>
        <v>37493</v>
      </c>
      <c r="CO250" s="63">
        <f t="shared" si="41"/>
        <v>5</v>
      </c>
      <c r="CP250" s="63">
        <f t="shared" si="41"/>
        <v>37493</v>
      </c>
      <c r="CQ250" s="132">
        <f t="shared" ref="CQ250" si="42">CQ257</f>
        <v>355</v>
      </c>
      <c r="CR250" s="63">
        <f t="shared" ref="CR250:DF250" si="43">CR257</f>
        <v>5</v>
      </c>
      <c r="CS250" s="63">
        <f t="shared" si="43"/>
        <v>0</v>
      </c>
      <c r="CT250" s="63">
        <f t="shared" si="43"/>
        <v>0</v>
      </c>
      <c r="CU250" s="63">
        <f t="shared" si="43"/>
        <v>4</v>
      </c>
      <c r="CV250" s="63">
        <f t="shared" si="43"/>
        <v>10</v>
      </c>
      <c r="CW250" s="63">
        <f t="shared" si="43"/>
        <v>0</v>
      </c>
      <c r="CX250" s="63">
        <f t="shared" si="43"/>
        <v>0</v>
      </c>
      <c r="CY250" s="63">
        <f t="shared" si="43"/>
        <v>4</v>
      </c>
      <c r="CZ250" s="63">
        <f t="shared" si="43"/>
        <v>0</v>
      </c>
      <c r="DA250" s="63">
        <f t="shared" si="43"/>
        <v>641</v>
      </c>
      <c r="DB250" s="63">
        <f t="shared" si="43"/>
        <v>300</v>
      </c>
      <c r="DC250" s="63">
        <f t="shared" si="43"/>
        <v>300</v>
      </c>
      <c r="DD250" s="63">
        <f t="shared" si="43"/>
        <v>166</v>
      </c>
      <c r="DE250" s="63">
        <f t="shared" si="43"/>
        <v>75</v>
      </c>
      <c r="DF250" s="63">
        <f t="shared" si="43"/>
        <v>75</v>
      </c>
      <c r="DG250" s="63">
        <f t="shared" ref="DG250:DH250" si="44">DG257</f>
        <v>0</v>
      </c>
      <c r="DH250" s="63">
        <f t="shared" si="44"/>
        <v>0</v>
      </c>
      <c r="DI250" s="133">
        <f t="shared" ref="DI250" si="45">X250/R250*100</f>
        <v>42.002116647311574</v>
      </c>
    </row>
    <row r="251" spans="1:115" ht="12.75" hidden="1" outlineLevel="1">
      <c r="C251" s="59" t="s">
        <v>129</v>
      </c>
      <c r="H251" s="8"/>
      <c r="I251" s="8"/>
      <c r="J251" s="44"/>
      <c r="K251" s="44"/>
      <c r="L251" s="44"/>
      <c r="M251" s="44"/>
      <c r="N251" s="44"/>
      <c r="O251" s="44"/>
      <c r="P251" s="44"/>
      <c r="Q251" s="44"/>
      <c r="R251" s="72"/>
      <c r="S251" s="72"/>
      <c r="T251" s="72"/>
      <c r="U251" s="72"/>
      <c r="V251" s="72"/>
      <c r="W251" s="72"/>
      <c r="X251" s="72"/>
      <c r="Y251" s="72"/>
      <c r="AC251" s="72"/>
      <c r="AD251" s="8"/>
      <c r="AI251" s="72"/>
      <c r="AS251" s="8"/>
      <c r="BY251" s="8"/>
      <c r="BZ251" s="8"/>
      <c r="CA251" s="8"/>
      <c r="CB251" s="8"/>
      <c r="CC251" s="8"/>
      <c r="CD251" s="8"/>
      <c r="CF251" s="8"/>
      <c r="CH251" s="8"/>
      <c r="CQ251" s="49"/>
      <c r="DI251" s="8"/>
    </row>
    <row r="252" spans="1:115" s="4" customFormat="1" ht="12.75" hidden="1" outlineLevel="1">
      <c r="B252" s="10"/>
      <c r="C252" s="59" t="s">
        <v>130</v>
      </c>
      <c r="I252" s="10"/>
      <c r="J252" s="83"/>
      <c r="K252" s="83"/>
      <c r="L252" s="83"/>
      <c r="M252" s="83"/>
      <c r="N252" s="83"/>
      <c r="O252" s="83"/>
      <c r="P252" s="83"/>
      <c r="Q252" s="83"/>
      <c r="R252" s="79"/>
      <c r="S252" s="79"/>
      <c r="T252" s="79"/>
      <c r="U252" s="79"/>
      <c r="V252" s="79"/>
      <c r="W252" s="79"/>
      <c r="X252" s="79"/>
      <c r="Y252" s="79"/>
      <c r="AC252" s="79"/>
      <c r="AI252" s="79"/>
      <c r="CQ252" s="134"/>
    </row>
    <row r="253" spans="1:115" s="12" customFormat="1" ht="12.75" hidden="1" outlineLevel="1">
      <c r="B253" s="19"/>
      <c r="C253" s="59" t="s">
        <v>131</v>
      </c>
      <c r="D253" s="20"/>
      <c r="E253" s="21"/>
      <c r="F253" s="21"/>
      <c r="G253" s="20"/>
      <c r="I253" s="20"/>
      <c r="J253" s="65"/>
      <c r="K253" s="65"/>
      <c r="L253" s="65"/>
      <c r="M253" s="65"/>
      <c r="N253" s="65"/>
      <c r="O253" s="65"/>
      <c r="P253" s="65"/>
      <c r="Q253" s="65"/>
      <c r="R253" s="80"/>
      <c r="S253" s="80"/>
      <c r="T253" s="80"/>
      <c r="U253" s="80"/>
      <c r="V253" s="80"/>
      <c r="W253" s="80"/>
      <c r="X253" s="80"/>
      <c r="Y253" s="80"/>
      <c r="Z253" s="20"/>
      <c r="AA253" s="20"/>
      <c r="AB253" s="20"/>
      <c r="AC253" s="80"/>
      <c r="AD253" s="20"/>
      <c r="AE253" s="20"/>
      <c r="AF253" s="20"/>
      <c r="AG253" s="20"/>
      <c r="AH253" s="20"/>
      <c r="AI253" s="8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135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</row>
    <row r="254" spans="1:115" s="12" customFormat="1" ht="12.75" hidden="1" outlineLevel="1">
      <c r="B254" s="19"/>
      <c r="C254" s="59" t="s">
        <v>132</v>
      </c>
      <c r="D254" s="20"/>
      <c r="E254" s="21"/>
      <c r="F254" s="21"/>
      <c r="G254" s="20"/>
      <c r="H254" s="20"/>
      <c r="I254" s="20"/>
      <c r="J254" s="65"/>
      <c r="K254" s="65"/>
      <c r="L254" s="65"/>
      <c r="M254" s="65"/>
      <c r="N254" s="65"/>
      <c r="O254" s="65"/>
      <c r="P254" s="65"/>
      <c r="Q254" s="65"/>
      <c r="R254" s="80"/>
      <c r="S254" s="80"/>
      <c r="T254" s="80"/>
      <c r="U254" s="80"/>
      <c r="V254" s="80"/>
      <c r="W254" s="80"/>
      <c r="X254" s="80"/>
      <c r="Y254" s="80"/>
      <c r="Z254" s="20"/>
      <c r="AA254" s="20"/>
      <c r="AB254" s="20"/>
      <c r="AC254" s="80"/>
      <c r="AD254" s="20"/>
      <c r="AE254" s="20"/>
      <c r="AF254" s="20"/>
      <c r="AG254" s="20"/>
      <c r="AH254" s="20"/>
      <c r="AI254" s="8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135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</row>
    <row r="255" spans="1:115" s="12" customFormat="1" ht="12.75" hidden="1" outlineLevel="1">
      <c r="B255" s="19"/>
      <c r="C255" s="59" t="s">
        <v>133</v>
      </c>
      <c r="D255" s="20"/>
      <c r="E255" s="21"/>
      <c r="F255" s="21"/>
      <c r="G255" s="20"/>
      <c r="H255" s="20"/>
      <c r="I255" s="20"/>
      <c r="J255" s="65"/>
      <c r="K255" s="65"/>
      <c r="L255" s="65"/>
      <c r="M255" s="65"/>
      <c r="N255" s="65"/>
      <c r="O255" s="65"/>
      <c r="P255" s="65"/>
      <c r="Q255" s="65"/>
      <c r="R255" s="80"/>
      <c r="S255" s="80"/>
      <c r="T255" s="80"/>
      <c r="U255" s="80"/>
      <c r="V255" s="80"/>
      <c r="W255" s="80"/>
      <c r="X255" s="80"/>
      <c r="Y255" s="80"/>
      <c r="Z255" s="20"/>
      <c r="AA255" s="20"/>
      <c r="AB255" s="20"/>
      <c r="AC255" s="80"/>
      <c r="AD255" s="20"/>
      <c r="AE255" s="20"/>
      <c r="AF255" s="20"/>
      <c r="AG255" s="20"/>
      <c r="AH255" s="20"/>
      <c r="AI255" s="8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135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</row>
    <row r="256" spans="1:115" s="12" customFormat="1" ht="12.75" hidden="1" outlineLevel="1">
      <c r="B256" s="19"/>
      <c r="C256" s="59" t="s">
        <v>134</v>
      </c>
      <c r="D256" s="20"/>
      <c r="E256" s="21"/>
      <c r="F256" s="21"/>
      <c r="G256" s="20"/>
      <c r="H256" s="20"/>
      <c r="I256" s="20"/>
      <c r="J256" s="65"/>
      <c r="K256" s="65"/>
      <c r="L256" s="65"/>
      <c r="M256" s="65"/>
      <c r="N256" s="65"/>
      <c r="O256" s="65"/>
      <c r="P256" s="65"/>
      <c r="Q256" s="65"/>
      <c r="R256" s="80"/>
      <c r="S256" s="80"/>
      <c r="T256" s="80"/>
      <c r="U256" s="80"/>
      <c r="V256" s="80"/>
      <c r="W256" s="80"/>
      <c r="X256" s="80"/>
      <c r="Y256" s="80"/>
      <c r="Z256" s="20"/>
      <c r="AA256" s="20"/>
      <c r="AB256" s="20"/>
      <c r="AC256" s="80"/>
      <c r="AD256" s="20"/>
      <c r="AE256" s="20"/>
      <c r="AF256" s="20"/>
      <c r="AG256" s="20"/>
      <c r="AH256" s="20"/>
      <c r="AI256" s="8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135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</row>
    <row r="257" spans="2:113" s="12" customFormat="1" ht="12.75" hidden="1" collapsed="1">
      <c r="B257" s="19"/>
      <c r="C257" s="4" t="s">
        <v>135</v>
      </c>
      <c r="D257" s="20"/>
      <c r="E257" s="21"/>
      <c r="F257" s="21"/>
      <c r="G257" s="20">
        <f>G15+G16+G17+G18+G19</f>
        <v>5</v>
      </c>
      <c r="H257" s="20">
        <v>9</v>
      </c>
      <c r="I257" s="20"/>
      <c r="J257" s="65">
        <f t="shared" ref="J257:AO257" si="46">J15+J16+J17+J18+J19</f>
        <v>145323</v>
      </c>
      <c r="K257" s="65">
        <f t="shared" si="46"/>
        <v>6031</v>
      </c>
      <c r="L257" s="65">
        <f t="shared" si="46"/>
        <v>7081</v>
      </c>
      <c r="M257" s="65">
        <f t="shared" si="46"/>
        <v>0</v>
      </c>
      <c r="N257" s="65">
        <f t="shared" si="46"/>
        <v>1694</v>
      </c>
      <c r="O257" s="65">
        <f t="shared" si="46"/>
        <v>1694</v>
      </c>
      <c r="P257" s="65">
        <f t="shared" si="46"/>
        <v>1534</v>
      </c>
      <c r="Q257" s="65">
        <f t="shared" si="46"/>
        <v>2259</v>
      </c>
      <c r="R257" s="80">
        <f t="shared" si="46"/>
        <v>32627.070000000003</v>
      </c>
      <c r="S257" s="80">
        <f t="shared" si="46"/>
        <v>23462.870000000003</v>
      </c>
      <c r="T257" s="80">
        <f t="shared" si="46"/>
        <v>970</v>
      </c>
      <c r="U257" s="80">
        <f t="shared" si="46"/>
        <v>18923.009999999998</v>
      </c>
      <c r="V257" s="80">
        <f t="shared" si="46"/>
        <v>13651.400000000003</v>
      </c>
      <c r="W257" s="80">
        <f t="shared" si="46"/>
        <v>724</v>
      </c>
      <c r="X257" s="80">
        <f t="shared" si="46"/>
        <v>13704.060000000003</v>
      </c>
      <c r="Y257" s="80">
        <f t="shared" si="46"/>
        <v>9811.4699999999975</v>
      </c>
      <c r="Z257" s="20">
        <f t="shared" si="46"/>
        <v>0</v>
      </c>
      <c r="AA257" s="20">
        <f t="shared" si="46"/>
        <v>0</v>
      </c>
      <c r="AB257" s="20">
        <f t="shared" si="46"/>
        <v>0</v>
      </c>
      <c r="AC257" s="80">
        <f t="shared" si="46"/>
        <v>405.78000000000003</v>
      </c>
      <c r="AD257" s="20">
        <f t="shared" si="46"/>
        <v>405.78000000000003</v>
      </c>
      <c r="AE257" s="20">
        <f t="shared" si="46"/>
        <v>0</v>
      </c>
      <c r="AF257" s="20">
        <f t="shared" si="46"/>
        <v>405.78000000000003</v>
      </c>
      <c r="AG257" s="20">
        <f t="shared" si="46"/>
        <v>0</v>
      </c>
      <c r="AH257" s="20">
        <f t="shared" si="46"/>
        <v>0</v>
      </c>
      <c r="AI257" s="80">
        <f t="shared" si="46"/>
        <v>33032.85</v>
      </c>
      <c r="AJ257" s="20">
        <f t="shared" si="46"/>
        <v>0</v>
      </c>
      <c r="AK257" s="20">
        <f t="shared" si="46"/>
        <v>10</v>
      </c>
      <c r="AL257" s="20">
        <f t="shared" si="46"/>
        <v>10</v>
      </c>
      <c r="AM257" s="20">
        <f t="shared" si="46"/>
        <v>5</v>
      </c>
      <c r="AN257" s="20">
        <f t="shared" si="46"/>
        <v>0</v>
      </c>
      <c r="AO257" s="20">
        <f t="shared" si="46"/>
        <v>5</v>
      </c>
      <c r="AP257" s="20">
        <f t="shared" ref="AP257:BU257" si="47">AP15+AP16+AP17+AP18+AP19</f>
        <v>22749</v>
      </c>
      <c r="AQ257" s="20">
        <f t="shared" si="47"/>
        <v>0</v>
      </c>
      <c r="AR257" s="20">
        <f t="shared" si="47"/>
        <v>1392</v>
      </c>
      <c r="AS257" s="20">
        <f t="shared" si="47"/>
        <v>1263</v>
      </c>
      <c r="AT257" s="20">
        <f t="shared" si="47"/>
        <v>380</v>
      </c>
      <c r="AU257" s="20">
        <f t="shared" si="47"/>
        <v>37493</v>
      </c>
      <c r="AV257" s="20">
        <f t="shared" si="47"/>
        <v>0</v>
      </c>
      <c r="AW257" s="20">
        <f t="shared" si="47"/>
        <v>37493</v>
      </c>
      <c r="AX257" s="20">
        <f t="shared" si="47"/>
        <v>16472</v>
      </c>
      <c r="AY257" s="20">
        <f t="shared" si="47"/>
        <v>1149</v>
      </c>
      <c r="AZ257" s="20">
        <f t="shared" si="47"/>
        <v>5859</v>
      </c>
      <c r="BA257" s="20">
        <f t="shared" si="47"/>
        <v>5859</v>
      </c>
      <c r="BB257" s="20">
        <f t="shared" si="47"/>
        <v>170</v>
      </c>
      <c r="BC257" s="20">
        <f t="shared" si="47"/>
        <v>319</v>
      </c>
      <c r="BD257" s="20">
        <f t="shared" si="47"/>
        <v>1808</v>
      </c>
      <c r="BE257" s="20">
        <f t="shared" si="47"/>
        <v>5356</v>
      </c>
      <c r="BF257" s="20">
        <f t="shared" si="47"/>
        <v>5</v>
      </c>
      <c r="BG257" s="20">
        <f t="shared" si="47"/>
        <v>85000</v>
      </c>
      <c r="BH257" s="20">
        <f t="shared" si="47"/>
        <v>3550</v>
      </c>
      <c r="BI257" s="20">
        <f t="shared" si="47"/>
        <v>1000</v>
      </c>
      <c r="BJ257" s="20">
        <f t="shared" si="47"/>
        <v>0</v>
      </c>
      <c r="BK257" s="20">
        <f t="shared" si="47"/>
        <v>0</v>
      </c>
      <c r="BL257" s="20">
        <f t="shared" si="47"/>
        <v>0</v>
      </c>
      <c r="BM257" s="20">
        <f t="shared" si="47"/>
        <v>5</v>
      </c>
      <c r="BN257" s="20">
        <f t="shared" si="47"/>
        <v>32627.070000000003</v>
      </c>
      <c r="BO257" s="20">
        <f t="shared" si="47"/>
        <v>23462.870000000003</v>
      </c>
      <c r="BP257" s="20">
        <f t="shared" si="47"/>
        <v>0</v>
      </c>
      <c r="BQ257" s="20">
        <f t="shared" si="47"/>
        <v>0</v>
      </c>
      <c r="BR257" s="20">
        <f t="shared" si="47"/>
        <v>0</v>
      </c>
      <c r="BS257" s="20">
        <f t="shared" si="47"/>
        <v>0</v>
      </c>
      <c r="BT257" s="20">
        <f t="shared" si="47"/>
        <v>0</v>
      </c>
      <c r="BU257" s="20">
        <f t="shared" si="47"/>
        <v>0</v>
      </c>
      <c r="BV257" s="20">
        <f t="shared" ref="BV257:DA257" si="48">BV15+BV16+BV17+BV18+BV19</f>
        <v>0</v>
      </c>
      <c r="BW257" s="20">
        <f t="shared" si="48"/>
        <v>0</v>
      </c>
      <c r="BX257" s="20">
        <f t="shared" si="48"/>
        <v>0</v>
      </c>
      <c r="BY257" s="20">
        <f t="shared" si="48"/>
        <v>0</v>
      </c>
      <c r="BZ257" s="20">
        <f t="shared" si="48"/>
        <v>0</v>
      </c>
      <c r="CA257" s="20">
        <f t="shared" si="48"/>
        <v>0</v>
      </c>
      <c r="CB257" s="20">
        <f t="shared" si="48"/>
        <v>0</v>
      </c>
      <c r="CC257" s="20">
        <f t="shared" si="48"/>
        <v>0</v>
      </c>
      <c r="CD257" s="20">
        <f t="shared" si="48"/>
        <v>0</v>
      </c>
      <c r="CE257" s="20">
        <f t="shared" si="48"/>
        <v>0</v>
      </c>
      <c r="CF257" s="20">
        <f t="shared" si="48"/>
        <v>0</v>
      </c>
      <c r="CG257" s="20">
        <f t="shared" si="48"/>
        <v>0</v>
      </c>
      <c r="CH257" s="20">
        <f t="shared" si="48"/>
        <v>9198.130000000001</v>
      </c>
      <c r="CI257" s="20">
        <f t="shared" si="48"/>
        <v>15193</v>
      </c>
      <c r="CJ257" s="20">
        <f t="shared" si="48"/>
        <v>9162</v>
      </c>
      <c r="CK257" s="20">
        <f t="shared" si="48"/>
        <v>0</v>
      </c>
      <c r="CL257" s="20">
        <f t="shared" si="48"/>
        <v>0</v>
      </c>
      <c r="CM257" s="20">
        <f t="shared" si="48"/>
        <v>5</v>
      </c>
      <c r="CN257" s="20">
        <f t="shared" si="48"/>
        <v>37493</v>
      </c>
      <c r="CO257" s="20">
        <f t="shared" si="48"/>
        <v>5</v>
      </c>
      <c r="CP257" s="20">
        <f t="shared" si="48"/>
        <v>37493</v>
      </c>
      <c r="CQ257" s="135">
        <f t="shared" si="48"/>
        <v>355</v>
      </c>
      <c r="CR257" s="20">
        <f t="shared" si="48"/>
        <v>5</v>
      </c>
      <c r="CS257" s="20">
        <f t="shared" si="48"/>
        <v>0</v>
      </c>
      <c r="CT257" s="20">
        <f t="shared" si="48"/>
        <v>0</v>
      </c>
      <c r="CU257" s="20">
        <f t="shared" si="48"/>
        <v>4</v>
      </c>
      <c r="CV257" s="20">
        <f t="shared" si="48"/>
        <v>10</v>
      </c>
      <c r="CW257" s="20">
        <f t="shared" si="48"/>
        <v>0</v>
      </c>
      <c r="CX257" s="20">
        <f t="shared" si="48"/>
        <v>0</v>
      </c>
      <c r="CY257" s="20">
        <f t="shared" si="48"/>
        <v>4</v>
      </c>
      <c r="CZ257" s="20">
        <f t="shared" si="48"/>
        <v>0</v>
      </c>
      <c r="DA257" s="20">
        <f t="shared" si="48"/>
        <v>641</v>
      </c>
      <c r="DB257" s="20">
        <f t="shared" ref="DB257:DH257" si="49">DB15+DB16+DB17+DB18+DB19</f>
        <v>300</v>
      </c>
      <c r="DC257" s="20">
        <f t="shared" si="49"/>
        <v>300</v>
      </c>
      <c r="DD257" s="20">
        <f t="shared" si="49"/>
        <v>166</v>
      </c>
      <c r="DE257" s="20">
        <f t="shared" si="49"/>
        <v>75</v>
      </c>
      <c r="DF257" s="20">
        <f t="shared" si="49"/>
        <v>75</v>
      </c>
      <c r="DG257" s="20">
        <f t="shared" si="49"/>
        <v>0</v>
      </c>
      <c r="DH257" s="20">
        <f t="shared" si="49"/>
        <v>0</v>
      </c>
      <c r="DI257" s="136">
        <f t="shared" ref="DI257" si="50">X257/R257*100</f>
        <v>42.002116647311574</v>
      </c>
    </row>
    <row r="258" spans="2:113" s="12" customFormat="1" ht="12.75" hidden="1">
      <c r="B258" s="19"/>
      <c r="C258" s="31"/>
      <c r="D258" s="20"/>
      <c r="E258" s="21"/>
      <c r="F258" s="21"/>
      <c r="G258" s="20"/>
      <c r="H258" s="20"/>
      <c r="I258" s="20"/>
      <c r="J258" s="65"/>
      <c r="K258" s="65"/>
      <c r="L258" s="65"/>
      <c r="M258" s="65"/>
      <c r="N258" s="65"/>
      <c r="O258" s="65"/>
      <c r="P258" s="65"/>
      <c r="Q258" s="65"/>
      <c r="R258" s="80"/>
      <c r="S258" s="80"/>
      <c r="T258" s="80"/>
      <c r="U258" s="80"/>
      <c r="V258" s="80"/>
      <c r="W258" s="80"/>
      <c r="X258" s="80"/>
      <c r="Y258" s="80"/>
      <c r="Z258" s="20"/>
      <c r="AA258" s="20"/>
      <c r="AB258" s="20"/>
      <c r="AC258" s="80"/>
      <c r="AD258" s="20"/>
      <c r="AE258" s="20"/>
      <c r="AF258" s="20"/>
      <c r="AG258" s="20"/>
      <c r="AH258" s="20"/>
      <c r="AI258" s="8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135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</row>
    <row r="259" spans="2:113" s="12" customFormat="1" ht="13.5" hidden="1">
      <c r="B259" s="19"/>
      <c r="C259" s="60" t="s">
        <v>136</v>
      </c>
      <c r="D259" s="20"/>
      <c r="E259" s="21"/>
      <c r="F259" s="21"/>
      <c r="G259" s="64">
        <f>G260+G261</f>
        <v>8</v>
      </c>
      <c r="H259" s="20"/>
      <c r="I259" s="20"/>
      <c r="J259" s="84">
        <f t="shared" ref="J259:BU259" si="51">J260+J261</f>
        <v>229610</v>
      </c>
      <c r="K259" s="84">
        <f t="shared" si="51"/>
        <v>10293.9</v>
      </c>
      <c r="L259" s="84">
        <f t="shared" si="51"/>
        <v>6761</v>
      </c>
      <c r="M259" s="84">
        <f t="shared" si="51"/>
        <v>4915</v>
      </c>
      <c r="N259" s="84">
        <f t="shared" si="51"/>
        <v>2408</v>
      </c>
      <c r="O259" s="84">
        <f t="shared" si="51"/>
        <v>2408</v>
      </c>
      <c r="P259" s="84">
        <f t="shared" si="51"/>
        <v>2108</v>
      </c>
      <c r="Q259" s="84">
        <f t="shared" si="51"/>
        <v>3071</v>
      </c>
      <c r="R259" s="81">
        <f t="shared" si="51"/>
        <v>44558.409999999996</v>
      </c>
      <c r="S259" s="81">
        <f t="shared" si="51"/>
        <v>32800.6</v>
      </c>
      <c r="T259" s="81">
        <f t="shared" si="51"/>
        <v>1107</v>
      </c>
      <c r="U259" s="81">
        <f t="shared" si="51"/>
        <v>21436.899999999998</v>
      </c>
      <c r="V259" s="81">
        <f t="shared" si="51"/>
        <v>15611.960000000001</v>
      </c>
      <c r="W259" s="81">
        <f t="shared" si="51"/>
        <v>1301</v>
      </c>
      <c r="X259" s="81">
        <f t="shared" si="51"/>
        <v>23121.510000000002</v>
      </c>
      <c r="Y259" s="81">
        <f t="shared" si="51"/>
        <v>17196.32</v>
      </c>
      <c r="Z259" s="64">
        <f t="shared" si="51"/>
        <v>0</v>
      </c>
      <c r="AA259" s="64">
        <f t="shared" si="51"/>
        <v>0</v>
      </c>
      <c r="AB259" s="64">
        <f t="shared" si="51"/>
        <v>0</v>
      </c>
      <c r="AC259" s="81">
        <f t="shared" si="51"/>
        <v>4383.49</v>
      </c>
      <c r="AD259" s="64">
        <f t="shared" si="51"/>
        <v>4383.49</v>
      </c>
      <c r="AE259" s="64">
        <f t="shared" si="51"/>
        <v>0</v>
      </c>
      <c r="AF259" s="64">
        <f t="shared" si="51"/>
        <v>4383.49</v>
      </c>
      <c r="AG259" s="64">
        <f t="shared" si="51"/>
        <v>0</v>
      </c>
      <c r="AH259" s="64">
        <f t="shared" si="51"/>
        <v>0</v>
      </c>
      <c r="AI259" s="81">
        <f t="shared" si="51"/>
        <v>48941.9</v>
      </c>
      <c r="AJ259" s="64">
        <f t="shared" si="51"/>
        <v>0</v>
      </c>
      <c r="AK259" s="64">
        <f t="shared" si="51"/>
        <v>12</v>
      </c>
      <c r="AL259" s="64">
        <f t="shared" si="51"/>
        <v>17</v>
      </c>
      <c r="AM259" s="64">
        <f t="shared" si="51"/>
        <v>8</v>
      </c>
      <c r="AN259" s="64">
        <f t="shared" si="51"/>
        <v>0</v>
      </c>
      <c r="AO259" s="64">
        <f t="shared" si="51"/>
        <v>8</v>
      </c>
      <c r="AP259" s="64">
        <f t="shared" si="51"/>
        <v>29459</v>
      </c>
      <c r="AQ259" s="64">
        <f t="shared" si="51"/>
        <v>0</v>
      </c>
      <c r="AR259" s="64">
        <f t="shared" si="51"/>
        <v>2451</v>
      </c>
      <c r="AS259" s="64">
        <f t="shared" si="51"/>
        <v>2425</v>
      </c>
      <c r="AT259" s="64">
        <f t="shared" si="51"/>
        <v>7153</v>
      </c>
      <c r="AU259" s="64">
        <f t="shared" si="51"/>
        <v>57617</v>
      </c>
      <c r="AV259" s="64">
        <f t="shared" si="51"/>
        <v>0</v>
      </c>
      <c r="AW259" s="64">
        <f t="shared" si="51"/>
        <v>57617</v>
      </c>
      <c r="AX259" s="64">
        <f t="shared" si="51"/>
        <v>19769</v>
      </c>
      <c r="AY259" s="64">
        <f t="shared" si="51"/>
        <v>1672</v>
      </c>
      <c r="AZ259" s="64">
        <f t="shared" si="51"/>
        <v>9564</v>
      </c>
      <c r="BA259" s="64">
        <f t="shared" si="51"/>
        <v>9682</v>
      </c>
      <c r="BB259" s="64">
        <f t="shared" si="51"/>
        <v>406</v>
      </c>
      <c r="BC259" s="64">
        <f t="shared" si="51"/>
        <v>493</v>
      </c>
      <c r="BD259" s="64">
        <f t="shared" si="51"/>
        <v>2898</v>
      </c>
      <c r="BE259" s="64">
        <f t="shared" si="51"/>
        <v>7886</v>
      </c>
      <c r="BF259" s="64">
        <f t="shared" si="51"/>
        <v>6</v>
      </c>
      <c r="BG259" s="64">
        <f t="shared" si="51"/>
        <v>75285</v>
      </c>
      <c r="BH259" s="64">
        <f t="shared" si="51"/>
        <v>2477</v>
      </c>
      <c r="BI259" s="64">
        <f t="shared" si="51"/>
        <v>1200</v>
      </c>
      <c r="BJ259" s="64">
        <f t="shared" si="51"/>
        <v>2</v>
      </c>
      <c r="BK259" s="64">
        <f t="shared" si="51"/>
        <v>4385.49</v>
      </c>
      <c r="BL259" s="64">
        <f t="shared" si="51"/>
        <v>3687.21</v>
      </c>
      <c r="BM259" s="64">
        <f t="shared" si="51"/>
        <v>6</v>
      </c>
      <c r="BN259" s="64">
        <f t="shared" si="51"/>
        <v>40172.92</v>
      </c>
      <c r="BO259" s="64">
        <f t="shared" si="51"/>
        <v>29113.39</v>
      </c>
      <c r="BP259" s="64">
        <f t="shared" si="51"/>
        <v>0</v>
      </c>
      <c r="BQ259" s="64">
        <f t="shared" si="51"/>
        <v>0</v>
      </c>
      <c r="BR259" s="64">
        <f t="shared" si="51"/>
        <v>0</v>
      </c>
      <c r="BS259" s="64">
        <f t="shared" si="51"/>
        <v>0</v>
      </c>
      <c r="BT259" s="64">
        <f t="shared" si="51"/>
        <v>2</v>
      </c>
      <c r="BU259" s="64">
        <f t="shared" si="51"/>
        <v>1975</v>
      </c>
      <c r="BV259" s="64">
        <f t="shared" ref="BV259:CQ259" si="52">BV260+BV261</f>
        <v>4587</v>
      </c>
      <c r="BW259" s="64">
        <f t="shared" si="52"/>
        <v>11</v>
      </c>
      <c r="BX259" s="64">
        <f t="shared" si="52"/>
        <v>4414</v>
      </c>
      <c r="BY259" s="64">
        <f t="shared" si="52"/>
        <v>597.83999999999992</v>
      </c>
      <c r="BZ259" s="64">
        <f t="shared" si="52"/>
        <v>1408.87</v>
      </c>
      <c r="CA259" s="64">
        <f t="shared" si="52"/>
        <v>0</v>
      </c>
      <c r="CB259" s="64">
        <f t="shared" si="52"/>
        <v>0</v>
      </c>
      <c r="CC259" s="64">
        <f t="shared" si="52"/>
        <v>0</v>
      </c>
      <c r="CD259" s="64">
        <f t="shared" si="52"/>
        <v>0</v>
      </c>
      <c r="CE259" s="64">
        <f t="shared" si="52"/>
        <v>0</v>
      </c>
      <c r="CF259" s="64">
        <f t="shared" si="52"/>
        <v>0</v>
      </c>
      <c r="CG259" s="64">
        <f t="shared" si="52"/>
        <v>222.4</v>
      </c>
      <c r="CH259" s="64">
        <f t="shared" si="52"/>
        <v>13068.029999999999</v>
      </c>
      <c r="CI259" s="64">
        <f t="shared" si="52"/>
        <v>20153</v>
      </c>
      <c r="CJ259" s="64">
        <f t="shared" si="52"/>
        <v>9859.1</v>
      </c>
      <c r="CK259" s="64">
        <f t="shared" si="52"/>
        <v>0</v>
      </c>
      <c r="CL259" s="64">
        <f t="shared" si="52"/>
        <v>0</v>
      </c>
      <c r="CM259" s="64">
        <f t="shared" si="52"/>
        <v>8</v>
      </c>
      <c r="CN259" s="64">
        <f t="shared" si="52"/>
        <v>57617</v>
      </c>
      <c r="CO259" s="64">
        <f t="shared" si="52"/>
        <v>8</v>
      </c>
      <c r="CP259" s="64">
        <f t="shared" si="52"/>
        <v>57617</v>
      </c>
      <c r="CQ259" s="140">
        <f t="shared" si="52"/>
        <v>502</v>
      </c>
      <c r="CR259" s="64">
        <f t="shared" ref="CR259:DF259" si="53">CR260+CR261</f>
        <v>8</v>
      </c>
      <c r="CS259" s="64">
        <f t="shared" si="53"/>
        <v>0</v>
      </c>
      <c r="CT259" s="64">
        <f t="shared" si="53"/>
        <v>0</v>
      </c>
      <c r="CU259" s="64">
        <f t="shared" si="53"/>
        <v>3</v>
      </c>
      <c r="CV259" s="64">
        <f t="shared" si="53"/>
        <v>18</v>
      </c>
      <c r="CW259" s="64">
        <f t="shared" si="53"/>
        <v>0</v>
      </c>
      <c r="CX259" s="64">
        <f t="shared" si="53"/>
        <v>0</v>
      </c>
      <c r="CY259" s="64">
        <f t="shared" si="53"/>
        <v>3</v>
      </c>
      <c r="CZ259" s="64">
        <f t="shared" si="53"/>
        <v>0</v>
      </c>
      <c r="DA259" s="64">
        <f t="shared" si="53"/>
        <v>630</v>
      </c>
      <c r="DB259" s="64">
        <f t="shared" si="53"/>
        <v>344</v>
      </c>
      <c r="DC259" s="64">
        <f t="shared" si="53"/>
        <v>344</v>
      </c>
      <c r="DD259" s="64">
        <f t="shared" si="53"/>
        <v>203</v>
      </c>
      <c r="DE259" s="64">
        <f t="shared" si="53"/>
        <v>108</v>
      </c>
      <c r="DF259" s="64">
        <f t="shared" si="53"/>
        <v>108</v>
      </c>
      <c r="DG259" s="64">
        <f t="shared" ref="DG259" si="54">DG260+DG261</f>
        <v>2</v>
      </c>
      <c r="DH259" s="64">
        <f t="shared" ref="DH259" si="55">DH260+DH261</f>
        <v>4385.49</v>
      </c>
      <c r="DI259" s="133">
        <f t="shared" ref="DI259:DI261" si="56">X259/R259*100</f>
        <v>51.890338995489302</v>
      </c>
    </row>
    <row r="260" spans="2:113" s="12" customFormat="1" ht="12.75" hidden="1">
      <c r="B260" s="19"/>
      <c r="C260" s="61" t="s">
        <v>137</v>
      </c>
      <c r="D260" s="20"/>
      <c r="E260" s="21"/>
      <c r="F260" s="21"/>
      <c r="G260" s="65">
        <f>G7+G8</f>
        <v>2</v>
      </c>
      <c r="H260" s="20">
        <v>5</v>
      </c>
      <c r="I260" s="20"/>
      <c r="J260" s="65">
        <f t="shared" ref="J260:AO260" si="57">J7+J8</f>
        <v>55185</v>
      </c>
      <c r="K260" s="65">
        <f t="shared" si="57"/>
        <v>3076.9</v>
      </c>
      <c r="L260" s="65">
        <f t="shared" si="57"/>
        <v>3952</v>
      </c>
      <c r="M260" s="65">
        <f t="shared" si="57"/>
        <v>0</v>
      </c>
      <c r="N260" s="65">
        <f t="shared" si="57"/>
        <v>301</v>
      </c>
      <c r="O260" s="65">
        <f t="shared" si="57"/>
        <v>301</v>
      </c>
      <c r="P260" s="65">
        <f t="shared" si="57"/>
        <v>70</v>
      </c>
      <c r="Q260" s="65">
        <f t="shared" si="57"/>
        <v>32</v>
      </c>
      <c r="R260" s="80">
        <f t="shared" si="57"/>
        <v>4385.49</v>
      </c>
      <c r="S260" s="80">
        <f t="shared" si="57"/>
        <v>3687.21</v>
      </c>
      <c r="T260" s="80">
        <f t="shared" si="57"/>
        <v>1</v>
      </c>
      <c r="U260" s="80">
        <f t="shared" si="57"/>
        <v>9.6</v>
      </c>
      <c r="V260" s="80">
        <f t="shared" si="57"/>
        <v>7.68</v>
      </c>
      <c r="W260" s="80">
        <f t="shared" si="57"/>
        <v>300</v>
      </c>
      <c r="X260" s="80">
        <f t="shared" si="57"/>
        <v>4375.8899999999994</v>
      </c>
      <c r="Y260" s="80">
        <f t="shared" si="57"/>
        <v>3687.21</v>
      </c>
      <c r="Z260" s="65">
        <f t="shared" si="57"/>
        <v>0</v>
      </c>
      <c r="AA260" s="65">
        <f t="shared" si="57"/>
        <v>0</v>
      </c>
      <c r="AB260" s="65">
        <f t="shared" si="57"/>
        <v>0</v>
      </c>
      <c r="AC260" s="80">
        <f t="shared" si="57"/>
        <v>4041.6199999999994</v>
      </c>
      <c r="AD260" s="65">
        <f t="shared" si="57"/>
        <v>4041.6199999999994</v>
      </c>
      <c r="AE260" s="65">
        <f t="shared" si="57"/>
        <v>0</v>
      </c>
      <c r="AF260" s="65">
        <f t="shared" si="57"/>
        <v>4041.6199999999994</v>
      </c>
      <c r="AG260" s="65">
        <f t="shared" si="57"/>
        <v>0</v>
      </c>
      <c r="AH260" s="65">
        <f t="shared" si="57"/>
        <v>0</v>
      </c>
      <c r="AI260" s="80">
        <f t="shared" si="57"/>
        <v>8427.11</v>
      </c>
      <c r="AJ260" s="65">
        <f t="shared" si="57"/>
        <v>0</v>
      </c>
      <c r="AK260" s="65">
        <f t="shared" si="57"/>
        <v>0</v>
      </c>
      <c r="AL260" s="65">
        <f t="shared" si="57"/>
        <v>5</v>
      </c>
      <c r="AM260" s="65">
        <f t="shared" si="57"/>
        <v>2</v>
      </c>
      <c r="AN260" s="65">
        <f t="shared" si="57"/>
        <v>0</v>
      </c>
      <c r="AO260" s="65">
        <f t="shared" si="57"/>
        <v>2</v>
      </c>
      <c r="AP260" s="65">
        <f t="shared" ref="AP260:BU260" si="58">AP7+AP8</f>
        <v>4414</v>
      </c>
      <c r="AQ260" s="65">
        <f t="shared" si="58"/>
        <v>0</v>
      </c>
      <c r="AR260" s="65">
        <f t="shared" si="58"/>
        <v>417</v>
      </c>
      <c r="AS260" s="65">
        <f t="shared" si="58"/>
        <v>838</v>
      </c>
      <c r="AT260" s="65">
        <f t="shared" si="58"/>
        <v>1781</v>
      </c>
      <c r="AU260" s="65">
        <f t="shared" si="58"/>
        <v>5945</v>
      </c>
      <c r="AV260" s="65">
        <f t="shared" si="58"/>
        <v>0</v>
      </c>
      <c r="AW260" s="65">
        <f t="shared" si="58"/>
        <v>5945</v>
      </c>
      <c r="AX260" s="65">
        <f t="shared" si="58"/>
        <v>0</v>
      </c>
      <c r="AY260" s="65">
        <f t="shared" si="58"/>
        <v>350</v>
      </c>
      <c r="AZ260" s="65">
        <f t="shared" si="58"/>
        <v>2552</v>
      </c>
      <c r="BA260" s="65">
        <f t="shared" si="58"/>
        <v>2670</v>
      </c>
      <c r="BB260" s="65">
        <f t="shared" si="58"/>
        <v>29</v>
      </c>
      <c r="BC260" s="65">
        <f t="shared" si="58"/>
        <v>93</v>
      </c>
      <c r="BD260" s="65">
        <f t="shared" si="58"/>
        <v>570</v>
      </c>
      <c r="BE260" s="65">
        <f t="shared" si="58"/>
        <v>1215</v>
      </c>
      <c r="BF260" s="65">
        <f t="shared" si="58"/>
        <v>0</v>
      </c>
      <c r="BG260" s="65">
        <f t="shared" si="58"/>
        <v>6129</v>
      </c>
      <c r="BH260" s="65">
        <f t="shared" si="58"/>
        <v>157</v>
      </c>
      <c r="BI260" s="65">
        <f t="shared" si="58"/>
        <v>0</v>
      </c>
      <c r="BJ260" s="65">
        <f t="shared" si="58"/>
        <v>2</v>
      </c>
      <c r="BK260" s="65">
        <f t="shared" si="58"/>
        <v>4385.49</v>
      </c>
      <c r="BL260" s="65">
        <f t="shared" si="58"/>
        <v>3687.21</v>
      </c>
      <c r="BM260" s="65">
        <f t="shared" si="58"/>
        <v>0</v>
      </c>
      <c r="BN260" s="65">
        <f t="shared" si="58"/>
        <v>0</v>
      </c>
      <c r="BO260" s="65">
        <f t="shared" si="58"/>
        <v>0</v>
      </c>
      <c r="BP260" s="65">
        <f t="shared" si="58"/>
        <v>0</v>
      </c>
      <c r="BQ260" s="65">
        <f t="shared" si="58"/>
        <v>0</v>
      </c>
      <c r="BR260" s="65">
        <f t="shared" si="58"/>
        <v>0</v>
      </c>
      <c r="BS260" s="65">
        <f t="shared" si="58"/>
        <v>0</v>
      </c>
      <c r="BT260" s="65">
        <f t="shared" si="58"/>
        <v>0</v>
      </c>
      <c r="BU260" s="65">
        <f t="shared" si="58"/>
        <v>1975</v>
      </c>
      <c r="BV260" s="65">
        <f t="shared" ref="BV260:DA260" si="59">BV7+BV8</f>
        <v>4587</v>
      </c>
      <c r="BW260" s="65">
        <f t="shared" si="59"/>
        <v>11</v>
      </c>
      <c r="BX260" s="65">
        <f t="shared" si="59"/>
        <v>4414</v>
      </c>
      <c r="BY260" s="65">
        <f t="shared" si="59"/>
        <v>597.83999999999992</v>
      </c>
      <c r="BZ260" s="65">
        <f t="shared" si="59"/>
        <v>1408.87</v>
      </c>
      <c r="CA260" s="65">
        <f t="shared" si="59"/>
        <v>0</v>
      </c>
      <c r="CB260" s="65">
        <f t="shared" si="59"/>
        <v>0</v>
      </c>
      <c r="CC260" s="65">
        <f t="shared" si="59"/>
        <v>0</v>
      </c>
      <c r="CD260" s="65">
        <f t="shared" si="59"/>
        <v>0</v>
      </c>
      <c r="CE260" s="65">
        <f t="shared" si="59"/>
        <v>0</v>
      </c>
      <c r="CF260" s="65">
        <f t="shared" si="59"/>
        <v>0</v>
      </c>
      <c r="CG260" s="65">
        <f t="shared" si="59"/>
        <v>222.4</v>
      </c>
      <c r="CH260" s="65">
        <f t="shared" si="59"/>
        <v>2257.33</v>
      </c>
      <c r="CI260" s="65">
        <f t="shared" si="59"/>
        <v>5783</v>
      </c>
      <c r="CJ260" s="65">
        <f t="shared" si="59"/>
        <v>2706.1</v>
      </c>
      <c r="CK260" s="65">
        <f t="shared" si="59"/>
        <v>0</v>
      </c>
      <c r="CL260" s="65">
        <f t="shared" si="59"/>
        <v>0</v>
      </c>
      <c r="CM260" s="65">
        <f t="shared" si="59"/>
        <v>2</v>
      </c>
      <c r="CN260" s="65">
        <f t="shared" si="59"/>
        <v>5945</v>
      </c>
      <c r="CO260" s="65">
        <f t="shared" si="59"/>
        <v>2</v>
      </c>
      <c r="CP260" s="65">
        <f t="shared" si="59"/>
        <v>5945</v>
      </c>
      <c r="CQ260" s="141">
        <f t="shared" si="59"/>
        <v>80</v>
      </c>
      <c r="CR260" s="65">
        <f t="shared" si="59"/>
        <v>2</v>
      </c>
      <c r="CS260" s="65">
        <f t="shared" si="59"/>
        <v>0</v>
      </c>
      <c r="CT260" s="65">
        <f t="shared" si="59"/>
        <v>0</v>
      </c>
      <c r="CU260" s="65">
        <f t="shared" si="59"/>
        <v>0</v>
      </c>
      <c r="CV260" s="65">
        <f t="shared" si="59"/>
        <v>6</v>
      </c>
      <c r="CW260" s="65">
        <f t="shared" si="59"/>
        <v>0</v>
      </c>
      <c r="CX260" s="65">
        <f t="shared" si="59"/>
        <v>0</v>
      </c>
      <c r="CY260" s="65">
        <f t="shared" si="59"/>
        <v>0</v>
      </c>
      <c r="CZ260" s="65">
        <f t="shared" si="59"/>
        <v>0</v>
      </c>
      <c r="DA260" s="65">
        <f t="shared" si="59"/>
        <v>0</v>
      </c>
      <c r="DB260" s="65">
        <f t="shared" ref="DB260:DH260" si="60">DB7+DB8</f>
        <v>0</v>
      </c>
      <c r="DC260" s="65">
        <f t="shared" si="60"/>
        <v>0</v>
      </c>
      <c r="DD260" s="65">
        <f t="shared" si="60"/>
        <v>0</v>
      </c>
      <c r="DE260" s="65">
        <f t="shared" si="60"/>
        <v>0</v>
      </c>
      <c r="DF260" s="65">
        <f t="shared" si="60"/>
        <v>0</v>
      </c>
      <c r="DG260" s="65">
        <f t="shared" si="60"/>
        <v>2</v>
      </c>
      <c r="DH260" s="65">
        <f t="shared" si="60"/>
        <v>4385.49</v>
      </c>
      <c r="DI260" s="136">
        <f t="shared" si="56"/>
        <v>99.781096297107041</v>
      </c>
    </row>
    <row r="261" spans="2:113" s="12" customFormat="1" ht="12.75" hidden="1">
      <c r="B261" s="19"/>
      <c r="C261" s="61" t="s">
        <v>138</v>
      </c>
      <c r="D261" s="20"/>
      <c r="E261" s="21"/>
      <c r="F261" s="21"/>
      <c r="G261" s="65">
        <f>G9+G10+G11+G12+G13+G14</f>
        <v>6</v>
      </c>
      <c r="H261" s="20">
        <v>9</v>
      </c>
      <c r="I261" s="20"/>
      <c r="J261" s="65">
        <f t="shared" ref="J261:AO261" si="61">J9+J10+J11+J12+J13+J14</f>
        <v>174425</v>
      </c>
      <c r="K261" s="65">
        <f t="shared" si="61"/>
        <v>7217</v>
      </c>
      <c r="L261" s="65">
        <f t="shared" si="61"/>
        <v>2809</v>
      </c>
      <c r="M261" s="65">
        <f t="shared" si="61"/>
        <v>4915</v>
      </c>
      <c r="N261" s="65">
        <f t="shared" si="61"/>
        <v>2107</v>
      </c>
      <c r="O261" s="65">
        <f t="shared" si="61"/>
        <v>2107</v>
      </c>
      <c r="P261" s="65">
        <f t="shared" si="61"/>
        <v>2038</v>
      </c>
      <c r="Q261" s="65">
        <f t="shared" si="61"/>
        <v>3039</v>
      </c>
      <c r="R261" s="80">
        <f t="shared" si="61"/>
        <v>40172.92</v>
      </c>
      <c r="S261" s="80">
        <f t="shared" si="61"/>
        <v>29113.39</v>
      </c>
      <c r="T261" s="80">
        <f t="shared" si="61"/>
        <v>1106</v>
      </c>
      <c r="U261" s="80">
        <f t="shared" si="61"/>
        <v>21427.3</v>
      </c>
      <c r="V261" s="80">
        <f t="shared" si="61"/>
        <v>15604.28</v>
      </c>
      <c r="W261" s="80">
        <f t="shared" si="61"/>
        <v>1001</v>
      </c>
      <c r="X261" s="80">
        <f t="shared" si="61"/>
        <v>18745.620000000003</v>
      </c>
      <c r="Y261" s="80">
        <f t="shared" si="61"/>
        <v>13509.109999999999</v>
      </c>
      <c r="Z261" s="65">
        <f t="shared" si="61"/>
        <v>0</v>
      </c>
      <c r="AA261" s="65">
        <f t="shared" si="61"/>
        <v>0</v>
      </c>
      <c r="AB261" s="65">
        <f t="shared" si="61"/>
        <v>0</v>
      </c>
      <c r="AC261" s="80">
        <f t="shared" si="61"/>
        <v>341.87</v>
      </c>
      <c r="AD261" s="65">
        <f t="shared" si="61"/>
        <v>341.87</v>
      </c>
      <c r="AE261" s="65">
        <f t="shared" si="61"/>
        <v>0</v>
      </c>
      <c r="AF261" s="65">
        <f t="shared" si="61"/>
        <v>341.87</v>
      </c>
      <c r="AG261" s="65">
        <f t="shared" si="61"/>
        <v>0</v>
      </c>
      <c r="AH261" s="65">
        <f t="shared" si="61"/>
        <v>0</v>
      </c>
      <c r="AI261" s="80">
        <f t="shared" si="61"/>
        <v>40514.79</v>
      </c>
      <c r="AJ261" s="65">
        <f t="shared" si="61"/>
        <v>0</v>
      </c>
      <c r="AK261" s="65">
        <f t="shared" si="61"/>
        <v>12</v>
      </c>
      <c r="AL261" s="65">
        <f t="shared" si="61"/>
        <v>12</v>
      </c>
      <c r="AM261" s="65">
        <f t="shared" si="61"/>
        <v>6</v>
      </c>
      <c r="AN261" s="65">
        <f t="shared" si="61"/>
        <v>0</v>
      </c>
      <c r="AO261" s="65">
        <f t="shared" si="61"/>
        <v>6</v>
      </c>
      <c r="AP261" s="65">
        <f t="shared" ref="AP261:BU261" si="62">AP9+AP10+AP11+AP12+AP13+AP14</f>
        <v>25045</v>
      </c>
      <c r="AQ261" s="65">
        <f t="shared" si="62"/>
        <v>0</v>
      </c>
      <c r="AR261" s="65">
        <f t="shared" si="62"/>
        <v>2034</v>
      </c>
      <c r="AS261" s="65">
        <f t="shared" si="62"/>
        <v>1587</v>
      </c>
      <c r="AT261" s="65">
        <f t="shared" si="62"/>
        <v>5372</v>
      </c>
      <c r="AU261" s="65">
        <f t="shared" si="62"/>
        <v>51672</v>
      </c>
      <c r="AV261" s="65">
        <f t="shared" si="62"/>
        <v>0</v>
      </c>
      <c r="AW261" s="65">
        <f t="shared" si="62"/>
        <v>51672</v>
      </c>
      <c r="AX261" s="65">
        <f t="shared" si="62"/>
        <v>19769</v>
      </c>
      <c r="AY261" s="65">
        <f t="shared" si="62"/>
        <v>1322</v>
      </c>
      <c r="AZ261" s="65">
        <f t="shared" si="62"/>
        <v>7012</v>
      </c>
      <c r="BA261" s="65">
        <f t="shared" si="62"/>
        <v>7012</v>
      </c>
      <c r="BB261" s="65">
        <f t="shared" si="62"/>
        <v>377</v>
      </c>
      <c r="BC261" s="65">
        <f t="shared" si="62"/>
        <v>400</v>
      </c>
      <c r="BD261" s="65">
        <f t="shared" si="62"/>
        <v>2328</v>
      </c>
      <c r="BE261" s="65">
        <f t="shared" si="62"/>
        <v>6671</v>
      </c>
      <c r="BF261" s="65">
        <f t="shared" si="62"/>
        <v>6</v>
      </c>
      <c r="BG261" s="65">
        <f t="shared" si="62"/>
        <v>69156</v>
      </c>
      <c r="BH261" s="65">
        <f t="shared" si="62"/>
        <v>2320</v>
      </c>
      <c r="BI261" s="65">
        <f t="shared" si="62"/>
        <v>1200</v>
      </c>
      <c r="BJ261" s="65">
        <f t="shared" si="62"/>
        <v>0</v>
      </c>
      <c r="BK261" s="65">
        <f t="shared" si="62"/>
        <v>0</v>
      </c>
      <c r="BL261" s="65">
        <f t="shared" si="62"/>
        <v>0</v>
      </c>
      <c r="BM261" s="65">
        <f t="shared" si="62"/>
        <v>6</v>
      </c>
      <c r="BN261" s="65">
        <f t="shared" si="62"/>
        <v>40172.92</v>
      </c>
      <c r="BO261" s="65">
        <f t="shared" si="62"/>
        <v>29113.39</v>
      </c>
      <c r="BP261" s="65">
        <f t="shared" si="62"/>
        <v>0</v>
      </c>
      <c r="BQ261" s="65">
        <f t="shared" si="62"/>
        <v>0</v>
      </c>
      <c r="BR261" s="65">
        <f t="shared" si="62"/>
        <v>0</v>
      </c>
      <c r="BS261" s="65">
        <f t="shared" si="62"/>
        <v>0</v>
      </c>
      <c r="BT261" s="65">
        <f t="shared" si="62"/>
        <v>2</v>
      </c>
      <c r="BU261" s="65">
        <f t="shared" si="62"/>
        <v>0</v>
      </c>
      <c r="BV261" s="65">
        <f t="shared" ref="BV261:DA261" si="63">BV9+BV10+BV11+BV12+BV13+BV14</f>
        <v>0</v>
      </c>
      <c r="BW261" s="65">
        <f t="shared" si="63"/>
        <v>0</v>
      </c>
      <c r="BX261" s="65">
        <f t="shared" si="63"/>
        <v>0</v>
      </c>
      <c r="BY261" s="65">
        <f t="shared" si="63"/>
        <v>0</v>
      </c>
      <c r="BZ261" s="65">
        <f t="shared" si="63"/>
        <v>0</v>
      </c>
      <c r="CA261" s="65">
        <f t="shared" si="63"/>
        <v>0</v>
      </c>
      <c r="CB261" s="65">
        <f t="shared" si="63"/>
        <v>0</v>
      </c>
      <c r="CC261" s="65">
        <f t="shared" si="63"/>
        <v>0</v>
      </c>
      <c r="CD261" s="65">
        <f t="shared" si="63"/>
        <v>0</v>
      </c>
      <c r="CE261" s="65">
        <f t="shared" si="63"/>
        <v>0</v>
      </c>
      <c r="CF261" s="65">
        <f t="shared" si="63"/>
        <v>0</v>
      </c>
      <c r="CG261" s="65">
        <f t="shared" si="63"/>
        <v>0</v>
      </c>
      <c r="CH261" s="65">
        <f t="shared" si="63"/>
        <v>10810.699999999999</v>
      </c>
      <c r="CI261" s="65">
        <f t="shared" si="63"/>
        <v>14370</v>
      </c>
      <c r="CJ261" s="65">
        <f t="shared" si="63"/>
        <v>7153</v>
      </c>
      <c r="CK261" s="65">
        <f t="shared" si="63"/>
        <v>0</v>
      </c>
      <c r="CL261" s="65">
        <f t="shared" si="63"/>
        <v>0</v>
      </c>
      <c r="CM261" s="65">
        <f t="shared" si="63"/>
        <v>6</v>
      </c>
      <c r="CN261" s="65">
        <f t="shared" si="63"/>
        <v>51672</v>
      </c>
      <c r="CO261" s="65">
        <f t="shared" si="63"/>
        <v>6</v>
      </c>
      <c r="CP261" s="65">
        <f t="shared" si="63"/>
        <v>51672</v>
      </c>
      <c r="CQ261" s="141">
        <f t="shared" si="63"/>
        <v>422</v>
      </c>
      <c r="CR261" s="65">
        <f t="shared" si="63"/>
        <v>6</v>
      </c>
      <c r="CS261" s="65">
        <f t="shared" si="63"/>
        <v>0</v>
      </c>
      <c r="CT261" s="65">
        <f t="shared" si="63"/>
        <v>0</v>
      </c>
      <c r="CU261" s="65">
        <f t="shared" si="63"/>
        <v>3</v>
      </c>
      <c r="CV261" s="65">
        <f t="shared" si="63"/>
        <v>12</v>
      </c>
      <c r="CW261" s="65">
        <f t="shared" si="63"/>
        <v>0</v>
      </c>
      <c r="CX261" s="65">
        <f t="shared" si="63"/>
        <v>0</v>
      </c>
      <c r="CY261" s="65">
        <f t="shared" si="63"/>
        <v>3</v>
      </c>
      <c r="CZ261" s="65">
        <f t="shared" si="63"/>
        <v>0</v>
      </c>
      <c r="DA261" s="65">
        <f t="shared" si="63"/>
        <v>630</v>
      </c>
      <c r="DB261" s="65">
        <f t="shared" ref="DB261:DH261" si="64">DB9+DB10+DB11+DB12+DB13+DB14</f>
        <v>344</v>
      </c>
      <c r="DC261" s="65">
        <f t="shared" si="64"/>
        <v>344</v>
      </c>
      <c r="DD261" s="65">
        <f t="shared" si="64"/>
        <v>203</v>
      </c>
      <c r="DE261" s="65">
        <f t="shared" si="64"/>
        <v>108</v>
      </c>
      <c r="DF261" s="65">
        <f t="shared" si="64"/>
        <v>108</v>
      </c>
      <c r="DG261" s="65">
        <f t="shared" si="64"/>
        <v>0</v>
      </c>
      <c r="DH261" s="65">
        <f t="shared" si="64"/>
        <v>0</v>
      </c>
      <c r="DI261" s="136">
        <f t="shared" si="56"/>
        <v>46.662328752801649</v>
      </c>
    </row>
    <row r="262" spans="2:113" s="12" customFormat="1" ht="12.75" hidden="1">
      <c r="B262" s="19"/>
      <c r="C262" s="1"/>
      <c r="D262" s="20"/>
      <c r="E262" s="21"/>
      <c r="F262" s="21"/>
      <c r="G262" s="20"/>
      <c r="H262" s="20"/>
      <c r="I262" s="20"/>
      <c r="J262" s="65"/>
      <c r="K262" s="65"/>
      <c r="L262" s="65"/>
      <c r="M262" s="65"/>
      <c r="N262" s="65"/>
      <c r="O262" s="65"/>
      <c r="P262" s="65"/>
      <c r="Q262" s="65"/>
      <c r="R262" s="80"/>
      <c r="S262" s="80"/>
      <c r="T262" s="80"/>
      <c r="U262" s="80"/>
      <c r="V262" s="80"/>
      <c r="W262" s="80"/>
      <c r="X262" s="80"/>
      <c r="Y262" s="80"/>
      <c r="Z262" s="20"/>
      <c r="AA262" s="20"/>
      <c r="AB262" s="20"/>
      <c r="AC262" s="80"/>
      <c r="AD262" s="20"/>
      <c r="AE262" s="20"/>
      <c r="AF262" s="20"/>
      <c r="AG262" s="20"/>
      <c r="AH262" s="20"/>
      <c r="AI262" s="8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135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</row>
    <row r="263" spans="2:113" s="12" customFormat="1" ht="13.5" hidden="1">
      <c r="B263" s="19"/>
      <c r="C263" s="62" t="s">
        <v>139</v>
      </c>
      <c r="D263" s="20"/>
      <c r="E263" s="21"/>
      <c r="F263" s="21"/>
      <c r="G263" s="64">
        <f>G250+G259</f>
        <v>13</v>
      </c>
      <c r="H263" s="20"/>
      <c r="I263" s="20"/>
      <c r="J263" s="84">
        <f t="shared" ref="J263:BU263" si="65">J250+J259</f>
        <v>374933</v>
      </c>
      <c r="K263" s="84">
        <f t="shared" si="65"/>
        <v>16324.9</v>
      </c>
      <c r="L263" s="84">
        <f t="shared" si="65"/>
        <v>13842</v>
      </c>
      <c r="M263" s="84">
        <f t="shared" si="65"/>
        <v>4915</v>
      </c>
      <c r="N263" s="84">
        <f t="shared" si="65"/>
        <v>4102</v>
      </c>
      <c r="O263" s="84">
        <f t="shared" si="65"/>
        <v>4102</v>
      </c>
      <c r="P263" s="84">
        <f t="shared" si="65"/>
        <v>3642</v>
      </c>
      <c r="Q263" s="84">
        <f t="shared" si="65"/>
        <v>5330</v>
      </c>
      <c r="R263" s="81">
        <f t="shared" si="65"/>
        <v>77185.48</v>
      </c>
      <c r="S263" s="81">
        <f t="shared" si="65"/>
        <v>56263.47</v>
      </c>
      <c r="T263" s="81">
        <f t="shared" si="65"/>
        <v>2077</v>
      </c>
      <c r="U263" s="81">
        <f t="shared" si="65"/>
        <v>40359.909999999996</v>
      </c>
      <c r="V263" s="81">
        <f t="shared" si="65"/>
        <v>29263.360000000004</v>
      </c>
      <c r="W263" s="81">
        <f t="shared" si="65"/>
        <v>2025</v>
      </c>
      <c r="X263" s="81">
        <f t="shared" si="65"/>
        <v>36825.570000000007</v>
      </c>
      <c r="Y263" s="81">
        <f t="shared" si="65"/>
        <v>27007.789999999997</v>
      </c>
      <c r="Z263" s="64">
        <f t="shared" si="65"/>
        <v>0</v>
      </c>
      <c r="AA263" s="64">
        <f t="shared" si="65"/>
        <v>0</v>
      </c>
      <c r="AB263" s="64">
        <f t="shared" si="65"/>
        <v>0</v>
      </c>
      <c r="AC263" s="81">
        <f t="shared" si="65"/>
        <v>4789.2699999999995</v>
      </c>
      <c r="AD263" s="64">
        <f t="shared" si="65"/>
        <v>4789.2699999999995</v>
      </c>
      <c r="AE263" s="64">
        <f t="shared" si="65"/>
        <v>0</v>
      </c>
      <c r="AF263" s="64">
        <f t="shared" si="65"/>
        <v>4789.2699999999995</v>
      </c>
      <c r="AG263" s="64">
        <f t="shared" si="65"/>
        <v>0</v>
      </c>
      <c r="AH263" s="64">
        <f t="shared" si="65"/>
        <v>0</v>
      </c>
      <c r="AI263" s="81">
        <f t="shared" si="65"/>
        <v>81974.75</v>
      </c>
      <c r="AJ263" s="64">
        <f t="shared" si="65"/>
        <v>0</v>
      </c>
      <c r="AK263" s="64">
        <f t="shared" si="65"/>
        <v>22</v>
      </c>
      <c r="AL263" s="64">
        <f t="shared" si="65"/>
        <v>27</v>
      </c>
      <c r="AM263" s="64">
        <f t="shared" si="65"/>
        <v>13</v>
      </c>
      <c r="AN263" s="64">
        <f t="shared" si="65"/>
        <v>0</v>
      </c>
      <c r="AO263" s="64">
        <f t="shared" si="65"/>
        <v>13</v>
      </c>
      <c r="AP263" s="64">
        <f t="shared" si="65"/>
        <v>52208</v>
      </c>
      <c r="AQ263" s="64">
        <f t="shared" si="65"/>
        <v>0</v>
      </c>
      <c r="AR263" s="64">
        <f t="shared" si="65"/>
        <v>3843</v>
      </c>
      <c r="AS263" s="64">
        <f t="shared" si="65"/>
        <v>3688</v>
      </c>
      <c r="AT263" s="64">
        <f t="shared" si="65"/>
        <v>7533</v>
      </c>
      <c r="AU263" s="64">
        <f t="shared" si="65"/>
        <v>95110</v>
      </c>
      <c r="AV263" s="64">
        <f t="shared" si="65"/>
        <v>0</v>
      </c>
      <c r="AW263" s="64">
        <f t="shared" si="65"/>
        <v>95110</v>
      </c>
      <c r="AX263" s="64">
        <f t="shared" si="65"/>
        <v>36241</v>
      </c>
      <c r="AY263" s="64">
        <f t="shared" si="65"/>
        <v>2821</v>
      </c>
      <c r="AZ263" s="64">
        <f t="shared" si="65"/>
        <v>15423</v>
      </c>
      <c r="BA263" s="64">
        <f t="shared" si="65"/>
        <v>15541</v>
      </c>
      <c r="BB263" s="64">
        <f t="shared" si="65"/>
        <v>576</v>
      </c>
      <c r="BC263" s="64">
        <f t="shared" si="65"/>
        <v>812</v>
      </c>
      <c r="BD263" s="64">
        <f t="shared" si="65"/>
        <v>4706</v>
      </c>
      <c r="BE263" s="64">
        <f t="shared" si="65"/>
        <v>13242</v>
      </c>
      <c r="BF263" s="64">
        <f t="shared" si="65"/>
        <v>11</v>
      </c>
      <c r="BG263" s="64">
        <f t="shared" si="65"/>
        <v>160285</v>
      </c>
      <c r="BH263" s="64">
        <f t="shared" si="65"/>
        <v>6027</v>
      </c>
      <c r="BI263" s="64">
        <f t="shared" si="65"/>
        <v>2200</v>
      </c>
      <c r="BJ263" s="64">
        <f t="shared" si="65"/>
        <v>2</v>
      </c>
      <c r="BK263" s="64">
        <f t="shared" si="65"/>
        <v>4385.49</v>
      </c>
      <c r="BL263" s="64">
        <f t="shared" si="65"/>
        <v>3687.21</v>
      </c>
      <c r="BM263" s="64">
        <f t="shared" si="65"/>
        <v>11</v>
      </c>
      <c r="BN263" s="64">
        <f t="shared" si="65"/>
        <v>72799.990000000005</v>
      </c>
      <c r="BO263" s="64">
        <f t="shared" si="65"/>
        <v>52576.26</v>
      </c>
      <c r="BP263" s="64">
        <f t="shared" si="65"/>
        <v>0</v>
      </c>
      <c r="BQ263" s="64">
        <f t="shared" si="65"/>
        <v>0</v>
      </c>
      <c r="BR263" s="64">
        <f t="shared" si="65"/>
        <v>0</v>
      </c>
      <c r="BS263" s="64">
        <f t="shared" si="65"/>
        <v>0</v>
      </c>
      <c r="BT263" s="64">
        <f t="shared" si="65"/>
        <v>2</v>
      </c>
      <c r="BU263" s="64">
        <f t="shared" si="65"/>
        <v>1975</v>
      </c>
      <c r="BV263" s="64">
        <f t="shared" ref="BV263:CP263" si="66">BV250+BV259</f>
        <v>4587</v>
      </c>
      <c r="BW263" s="64">
        <f t="shared" si="66"/>
        <v>11</v>
      </c>
      <c r="BX263" s="64">
        <f t="shared" si="66"/>
        <v>4414</v>
      </c>
      <c r="BY263" s="64">
        <f t="shared" si="66"/>
        <v>597.83999999999992</v>
      </c>
      <c r="BZ263" s="64">
        <f t="shared" si="66"/>
        <v>1408.87</v>
      </c>
      <c r="CA263" s="64">
        <f t="shared" si="66"/>
        <v>0</v>
      </c>
      <c r="CB263" s="64">
        <f t="shared" si="66"/>
        <v>0</v>
      </c>
      <c r="CC263" s="64">
        <f t="shared" si="66"/>
        <v>0</v>
      </c>
      <c r="CD263" s="64">
        <f t="shared" si="66"/>
        <v>0</v>
      </c>
      <c r="CE263" s="64">
        <f t="shared" si="66"/>
        <v>0</v>
      </c>
      <c r="CF263" s="64">
        <f t="shared" si="66"/>
        <v>0</v>
      </c>
      <c r="CG263" s="64">
        <f t="shared" si="66"/>
        <v>222.4</v>
      </c>
      <c r="CH263" s="64">
        <f t="shared" si="66"/>
        <v>22266.16</v>
      </c>
      <c r="CI263" s="64">
        <f t="shared" si="66"/>
        <v>35346</v>
      </c>
      <c r="CJ263" s="64">
        <f t="shared" si="66"/>
        <v>19021.099999999999</v>
      </c>
      <c r="CK263" s="64">
        <f t="shared" si="66"/>
        <v>0</v>
      </c>
      <c r="CL263" s="64">
        <f t="shared" si="66"/>
        <v>0</v>
      </c>
      <c r="CM263" s="64">
        <f t="shared" si="66"/>
        <v>13</v>
      </c>
      <c r="CN263" s="64">
        <f t="shared" si="66"/>
        <v>95110</v>
      </c>
      <c r="CO263" s="64">
        <f t="shared" si="66"/>
        <v>13</v>
      </c>
      <c r="CP263" s="64">
        <f t="shared" si="66"/>
        <v>95110</v>
      </c>
      <c r="CQ263" s="140">
        <f t="shared" ref="CQ263" si="67">CQ250+CQ259</f>
        <v>857</v>
      </c>
      <c r="CR263" s="64">
        <f t="shared" ref="CR263:DF263" si="68">CR250+CR259</f>
        <v>13</v>
      </c>
      <c r="CS263" s="64">
        <f t="shared" si="68"/>
        <v>0</v>
      </c>
      <c r="CT263" s="64">
        <f t="shared" si="68"/>
        <v>0</v>
      </c>
      <c r="CU263" s="64">
        <f t="shared" si="68"/>
        <v>7</v>
      </c>
      <c r="CV263" s="64">
        <f t="shared" si="68"/>
        <v>28</v>
      </c>
      <c r="CW263" s="64">
        <f t="shared" si="68"/>
        <v>0</v>
      </c>
      <c r="CX263" s="64">
        <f t="shared" si="68"/>
        <v>0</v>
      </c>
      <c r="CY263" s="64">
        <f t="shared" si="68"/>
        <v>7</v>
      </c>
      <c r="CZ263" s="64">
        <f t="shared" si="68"/>
        <v>0</v>
      </c>
      <c r="DA263" s="64">
        <f t="shared" si="68"/>
        <v>1271</v>
      </c>
      <c r="DB263" s="64">
        <f t="shared" si="68"/>
        <v>644</v>
      </c>
      <c r="DC263" s="64">
        <f t="shared" si="68"/>
        <v>644</v>
      </c>
      <c r="DD263" s="64">
        <f t="shared" si="68"/>
        <v>369</v>
      </c>
      <c r="DE263" s="64">
        <f t="shared" si="68"/>
        <v>183</v>
      </c>
      <c r="DF263" s="64">
        <f t="shared" si="68"/>
        <v>183</v>
      </c>
      <c r="DG263" s="64">
        <f t="shared" ref="DG263:DH263" si="69">DG250+DG259</f>
        <v>2</v>
      </c>
      <c r="DH263" s="64">
        <f t="shared" si="69"/>
        <v>4385.49</v>
      </c>
      <c r="DI263" s="133">
        <f t="shared" ref="DI263" si="70">X263/R263*100</f>
        <v>47.710489071260568</v>
      </c>
    </row>
    <row r="264" spans="2:113" s="12" customFormat="1" ht="12.75" hidden="1">
      <c r="B264" s="19"/>
      <c r="C264" s="19"/>
      <c r="D264" s="20"/>
      <c r="E264" s="21"/>
      <c r="F264" s="21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CH264" s="131"/>
      <c r="DI264" s="51"/>
    </row>
    <row r="265" spans="2:113" s="12" customFormat="1" ht="12.75">
      <c r="B265" s="19"/>
      <c r="C265" s="19"/>
      <c r="D265" s="20"/>
      <c r="E265" s="21"/>
      <c r="F265" s="21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CH265" s="131"/>
      <c r="DI265" s="51"/>
    </row>
    <row r="266" spans="2:113" s="12" customFormat="1" ht="12.75">
      <c r="B266" s="19"/>
      <c r="C266" s="19"/>
      <c r="D266" s="20"/>
      <c r="E266" s="21"/>
      <c r="F266" s="21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CH266" s="131"/>
      <c r="DI266" s="51"/>
    </row>
    <row r="267" spans="2:113" s="12" customFormat="1" ht="12.75">
      <c r="B267" s="19"/>
      <c r="C267" s="19"/>
      <c r="D267" s="20"/>
      <c r="E267" s="21"/>
      <c r="F267" s="21"/>
      <c r="G267" s="20"/>
      <c r="H267" s="20"/>
      <c r="I267" s="20"/>
      <c r="J267" s="20"/>
      <c r="K267" s="20"/>
      <c r="L267" s="20"/>
      <c r="M267" s="20"/>
      <c r="N267" s="85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32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Y267" s="40"/>
      <c r="BZ267" s="40"/>
      <c r="CA267" s="40"/>
      <c r="CB267" s="40"/>
      <c r="CC267" s="40"/>
      <c r="CD267" s="40"/>
      <c r="CH267" s="46"/>
      <c r="DI267" s="51"/>
    </row>
    <row r="268" spans="2:113" s="12" customFormat="1" ht="12.75">
      <c r="B268" s="19"/>
      <c r="C268" s="19"/>
      <c r="D268" s="20"/>
      <c r="E268" s="21"/>
      <c r="F268" s="21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32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Y268" s="40"/>
      <c r="BZ268" s="40"/>
      <c r="CA268" s="40"/>
      <c r="CB268" s="40"/>
      <c r="CC268" s="40"/>
      <c r="CD268" s="40"/>
      <c r="CH268" s="46"/>
      <c r="DI268" s="51"/>
    </row>
    <row r="269" spans="2:113" s="12" customFormat="1" ht="12.75">
      <c r="B269" s="19"/>
      <c r="C269" s="19"/>
      <c r="D269" s="20"/>
      <c r="E269" s="21"/>
      <c r="F269" s="21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32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Y269" s="40"/>
      <c r="BZ269" s="40"/>
      <c r="CA269" s="40"/>
      <c r="CB269" s="40"/>
      <c r="CC269" s="40"/>
      <c r="CD269" s="40"/>
      <c r="CH269" s="46"/>
      <c r="DI269" s="51"/>
    </row>
    <row r="270" spans="2:113" s="12" customFormat="1" ht="12.75">
      <c r="B270" s="19"/>
      <c r="C270" s="19"/>
      <c r="D270" s="20"/>
      <c r="E270" s="21"/>
      <c r="F270" s="21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32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Y270" s="40"/>
      <c r="BZ270" s="40"/>
      <c r="CA270" s="40"/>
      <c r="CB270" s="40"/>
      <c r="CC270" s="40"/>
      <c r="CD270" s="40"/>
      <c r="CF270" s="116"/>
      <c r="CH270" s="46"/>
      <c r="DI270" s="51"/>
    </row>
    <row r="271" spans="2:113" s="12" customFormat="1" ht="12.75">
      <c r="B271" s="19"/>
      <c r="C271" s="19"/>
      <c r="D271" s="20"/>
      <c r="E271" s="21"/>
      <c r="F271" s="21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65"/>
      <c r="V271" s="20"/>
      <c r="W271" s="20"/>
      <c r="X271" s="20"/>
      <c r="Y271" s="20"/>
      <c r="Z271" s="20"/>
      <c r="AA271" s="20"/>
      <c r="AB271" s="20"/>
      <c r="AC271" s="32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Y271" s="40"/>
      <c r="BZ271" s="40"/>
      <c r="CA271" s="40"/>
      <c r="CB271" s="40"/>
      <c r="CC271" s="40"/>
      <c r="CD271" s="40"/>
      <c r="CH271" s="46"/>
      <c r="DI271" s="51"/>
    </row>
    <row r="272" spans="2:113" s="12" customFormat="1" ht="12.75">
      <c r="B272" s="19"/>
      <c r="C272" s="19"/>
      <c r="D272" s="20"/>
      <c r="E272" s="21"/>
      <c r="F272" s="21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32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Y272" s="40"/>
      <c r="BZ272" s="40"/>
      <c r="CA272" s="40"/>
      <c r="CB272" s="40"/>
      <c r="CC272" s="40"/>
      <c r="CD272" s="40"/>
      <c r="CH272" s="46"/>
      <c r="DI272" s="51"/>
    </row>
    <row r="273" spans="2:113" s="12" customFormat="1" ht="12.75">
      <c r="B273" s="19"/>
      <c r="C273" s="19"/>
      <c r="D273" s="20"/>
      <c r="E273" s="21"/>
      <c r="F273" s="21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32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Y273" s="40"/>
      <c r="BZ273" s="40"/>
      <c r="CA273" s="40"/>
      <c r="CB273" s="40"/>
      <c r="CC273" s="40"/>
      <c r="CD273" s="40"/>
      <c r="CH273" s="46"/>
      <c r="DI273" s="51"/>
    </row>
    <row r="274" spans="2:113" s="12" customFormat="1" ht="12.75">
      <c r="B274" s="19"/>
      <c r="C274" s="19"/>
      <c r="D274" s="20"/>
      <c r="E274" s="21"/>
      <c r="F274" s="21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32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Y274" s="40"/>
      <c r="BZ274" s="40"/>
      <c r="CA274" s="40"/>
      <c r="CB274" s="40"/>
      <c r="CC274" s="40"/>
      <c r="CD274" s="40"/>
      <c r="CH274" s="46"/>
      <c r="DI274" s="51"/>
    </row>
    <row r="275" spans="2:113" s="12" customFormat="1" ht="12.75">
      <c r="B275" s="19"/>
      <c r="C275" s="19"/>
      <c r="D275" s="20"/>
      <c r="E275" s="21"/>
      <c r="F275" s="21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32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Y275" s="40"/>
      <c r="BZ275" s="40"/>
      <c r="CA275" s="40"/>
      <c r="CB275" s="40"/>
      <c r="CC275" s="40"/>
      <c r="CD275" s="40"/>
      <c r="CH275" s="46"/>
      <c r="DI275" s="51"/>
    </row>
    <row r="276" spans="2:113" s="12" customFormat="1" ht="12.75">
      <c r="B276" s="19"/>
      <c r="C276" s="19"/>
      <c r="D276" s="20"/>
      <c r="E276" s="21"/>
      <c r="F276" s="21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32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Y276" s="40"/>
      <c r="BZ276" s="40"/>
      <c r="CA276" s="40"/>
      <c r="CB276" s="40"/>
      <c r="CC276" s="40"/>
      <c r="CD276" s="40"/>
      <c r="CH276" s="46"/>
      <c r="DI276" s="51"/>
    </row>
    <row r="277" spans="2:113" s="12" customFormat="1" ht="12.75">
      <c r="B277" s="19"/>
      <c r="C277" s="19"/>
      <c r="D277" s="20"/>
      <c r="E277" s="21"/>
      <c r="F277" s="21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32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Y277" s="40"/>
      <c r="BZ277" s="40"/>
      <c r="CA277" s="40"/>
      <c r="CB277" s="40"/>
      <c r="CC277" s="40"/>
      <c r="CD277" s="40"/>
      <c r="CH277" s="46"/>
      <c r="DI277" s="51"/>
    </row>
    <row r="278" spans="2:113" s="12" customFormat="1" ht="12.75">
      <c r="B278" s="19"/>
      <c r="C278" s="19"/>
      <c r="D278" s="20"/>
      <c r="E278" s="21"/>
      <c r="F278" s="21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32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Y278" s="40"/>
      <c r="BZ278" s="40"/>
      <c r="CA278" s="40"/>
      <c r="CB278" s="40"/>
      <c r="CC278" s="40"/>
      <c r="CD278" s="40"/>
      <c r="CH278" s="46"/>
      <c r="DI278" s="51"/>
    </row>
    <row r="279" spans="2:113" s="12" customFormat="1" ht="12.75">
      <c r="B279" s="19"/>
      <c r="C279" s="19"/>
      <c r="D279" s="20"/>
      <c r="E279" s="21"/>
      <c r="F279" s="21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32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Y279" s="40"/>
      <c r="BZ279" s="40"/>
      <c r="CA279" s="40"/>
      <c r="CB279" s="40"/>
      <c r="CC279" s="40"/>
      <c r="CD279" s="40"/>
      <c r="CH279" s="46"/>
      <c r="DI279" s="51"/>
    </row>
    <row r="280" spans="2:113" s="12" customFormat="1" ht="12.75">
      <c r="B280" s="19"/>
      <c r="C280" s="19"/>
      <c r="D280" s="20"/>
      <c r="E280" s="21"/>
      <c r="F280" s="21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32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Y280" s="40"/>
      <c r="BZ280" s="40"/>
      <c r="CA280" s="40"/>
      <c r="CB280" s="40"/>
      <c r="CC280" s="40"/>
      <c r="CD280" s="40"/>
      <c r="CH280" s="46"/>
      <c r="DI280" s="51"/>
    </row>
    <row r="281" spans="2:113" s="12" customFormat="1" ht="12.75">
      <c r="B281" s="19"/>
      <c r="C281" s="19"/>
      <c r="D281" s="20"/>
      <c r="E281" s="21"/>
      <c r="F281" s="21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32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Y281" s="40"/>
      <c r="BZ281" s="40"/>
      <c r="CA281" s="40"/>
      <c r="CB281" s="40"/>
      <c r="CC281" s="40"/>
      <c r="CD281" s="40"/>
      <c r="CH281" s="46"/>
      <c r="DI281" s="51"/>
    </row>
    <row r="282" spans="2:113" s="12" customFormat="1" ht="12.75">
      <c r="B282" s="19"/>
      <c r="C282" s="19"/>
      <c r="D282" s="20"/>
      <c r="E282" s="21"/>
      <c r="F282" s="21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32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Y282" s="40"/>
      <c r="BZ282" s="40"/>
      <c r="CA282" s="40"/>
      <c r="CB282" s="40"/>
      <c r="CC282" s="40"/>
      <c r="CD282" s="40"/>
      <c r="CH282" s="46"/>
      <c r="DI282" s="51"/>
    </row>
    <row r="283" spans="2:113" s="12" customFormat="1" ht="12.75">
      <c r="B283" s="19"/>
      <c r="C283" s="19"/>
      <c r="D283" s="20"/>
      <c r="E283" s="21"/>
      <c r="F283" s="21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32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Y283" s="40"/>
      <c r="BZ283" s="40"/>
      <c r="CA283" s="40"/>
      <c r="CB283" s="40"/>
      <c r="CC283" s="40"/>
      <c r="CD283" s="40"/>
      <c r="CH283" s="46"/>
      <c r="DI283" s="51"/>
    </row>
    <row r="284" spans="2:113" s="12" customFormat="1" ht="12.75">
      <c r="B284" s="19"/>
      <c r="C284" s="19"/>
      <c r="D284" s="20"/>
      <c r="E284" s="21"/>
      <c r="F284" s="21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32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Y284" s="40"/>
      <c r="BZ284" s="40"/>
      <c r="CA284" s="40"/>
      <c r="CB284" s="40"/>
      <c r="CC284" s="40"/>
      <c r="CD284" s="40"/>
      <c r="CH284" s="46"/>
      <c r="DI284" s="51"/>
    </row>
    <row r="285" spans="2:113" s="12" customFormat="1" ht="12.75">
      <c r="B285" s="19"/>
      <c r="C285" s="19"/>
      <c r="D285" s="20"/>
      <c r="E285" s="21"/>
      <c r="F285" s="21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32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Y285" s="40"/>
      <c r="BZ285" s="40"/>
      <c r="CA285" s="40"/>
      <c r="CB285" s="40"/>
      <c r="CC285" s="40"/>
      <c r="CD285" s="40"/>
      <c r="CH285" s="46"/>
      <c r="DI285" s="51"/>
    </row>
    <row r="286" spans="2:113" s="12" customFormat="1" ht="12.75">
      <c r="B286" s="19"/>
      <c r="C286" s="19"/>
      <c r="D286" s="20"/>
      <c r="E286" s="21"/>
      <c r="F286" s="21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32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Y286" s="40"/>
      <c r="BZ286" s="40"/>
      <c r="CA286" s="40"/>
      <c r="CB286" s="40"/>
      <c r="CC286" s="40"/>
      <c r="CD286" s="40"/>
      <c r="CH286" s="46"/>
      <c r="DI286" s="51"/>
    </row>
    <row r="287" spans="2:113" s="12" customFormat="1" ht="12.75">
      <c r="B287" s="19"/>
      <c r="C287" s="19"/>
      <c r="D287" s="20"/>
      <c r="E287" s="21"/>
      <c r="F287" s="21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32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Y287" s="40"/>
      <c r="BZ287" s="40"/>
      <c r="CA287" s="40"/>
      <c r="CB287" s="40"/>
      <c r="CC287" s="40"/>
      <c r="CD287" s="40"/>
      <c r="CH287" s="46"/>
      <c r="DI287" s="51"/>
    </row>
    <row r="288" spans="2:113" s="12" customFormat="1" ht="12.75">
      <c r="B288" s="19"/>
      <c r="C288" s="19"/>
      <c r="D288" s="20"/>
      <c r="E288" s="21"/>
      <c r="F288" s="21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32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Y288" s="40"/>
      <c r="BZ288" s="40"/>
      <c r="CA288" s="40"/>
      <c r="CB288" s="40"/>
      <c r="CC288" s="40"/>
      <c r="CD288" s="40"/>
      <c r="CH288" s="46"/>
      <c r="DI288" s="51"/>
    </row>
    <row r="289" spans="2:113" s="12" customFormat="1" ht="12.75">
      <c r="B289" s="19"/>
      <c r="C289" s="19"/>
      <c r="D289" s="20"/>
      <c r="E289" s="21"/>
      <c r="F289" s="21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32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Y289" s="40"/>
      <c r="BZ289" s="40"/>
      <c r="CA289" s="40"/>
      <c r="CB289" s="40"/>
      <c r="CC289" s="40"/>
      <c r="CD289" s="40"/>
      <c r="CH289" s="46"/>
      <c r="DI289" s="51"/>
    </row>
    <row r="290" spans="2:113" s="12" customFormat="1" ht="12.75">
      <c r="B290" s="19"/>
      <c r="C290" s="19"/>
      <c r="D290" s="20"/>
      <c r="E290" s="21"/>
      <c r="F290" s="21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32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Y290" s="40"/>
      <c r="BZ290" s="40"/>
      <c r="CA290" s="40"/>
      <c r="CB290" s="40"/>
      <c r="CC290" s="40"/>
      <c r="CD290" s="40"/>
      <c r="CH290" s="46"/>
      <c r="DI290" s="51"/>
    </row>
    <row r="291" spans="2:113" s="12" customFormat="1" ht="12.75">
      <c r="B291" s="19"/>
      <c r="C291" s="19"/>
      <c r="D291" s="20"/>
      <c r="E291" s="21"/>
      <c r="F291" s="21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32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Y291" s="40"/>
      <c r="BZ291" s="40"/>
      <c r="CA291" s="40"/>
      <c r="CB291" s="40"/>
      <c r="CC291" s="40"/>
      <c r="CD291" s="40"/>
      <c r="CH291" s="46"/>
      <c r="DI291" s="51"/>
    </row>
    <row r="292" spans="2:113" s="12" customFormat="1" ht="12.75">
      <c r="B292" s="19"/>
      <c r="C292" s="19"/>
      <c r="D292" s="20"/>
      <c r="E292" s="21"/>
      <c r="F292" s="21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32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Y292" s="40"/>
      <c r="BZ292" s="40"/>
      <c r="CA292" s="40"/>
      <c r="CB292" s="40"/>
      <c r="CC292" s="40"/>
      <c r="CD292" s="40"/>
      <c r="CH292" s="46"/>
      <c r="DI292" s="51"/>
    </row>
    <row r="293" spans="2:113" s="12" customFormat="1" ht="12.75">
      <c r="B293" s="19"/>
      <c r="C293" s="19"/>
      <c r="D293" s="20"/>
      <c r="E293" s="21"/>
      <c r="F293" s="21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32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Y293" s="40"/>
      <c r="BZ293" s="40"/>
      <c r="CA293" s="40"/>
      <c r="CB293" s="40"/>
      <c r="CC293" s="40"/>
      <c r="CD293" s="40"/>
      <c r="CH293" s="46"/>
      <c r="DI293" s="51"/>
    </row>
    <row r="294" spans="2:113" s="12" customFormat="1" ht="12.75">
      <c r="B294" s="19"/>
      <c r="C294" s="19"/>
      <c r="D294" s="20"/>
      <c r="E294" s="21"/>
      <c r="F294" s="21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32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Y294" s="40"/>
      <c r="BZ294" s="40"/>
      <c r="CA294" s="40"/>
      <c r="CB294" s="40"/>
      <c r="CC294" s="40"/>
      <c r="CD294" s="40"/>
      <c r="CH294" s="46"/>
      <c r="DI294" s="51"/>
    </row>
    <row r="295" spans="2:113" s="12" customFormat="1" ht="12.75">
      <c r="B295" s="19"/>
      <c r="C295" s="19"/>
      <c r="D295" s="20"/>
      <c r="E295" s="21"/>
      <c r="F295" s="21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32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Y295" s="40"/>
      <c r="BZ295" s="40"/>
      <c r="CA295" s="40"/>
      <c r="CB295" s="40"/>
      <c r="CC295" s="40"/>
      <c r="CD295" s="40"/>
      <c r="CH295" s="46"/>
      <c r="DI295" s="51"/>
    </row>
    <row r="296" spans="2:113" s="12" customFormat="1" ht="12.75">
      <c r="B296" s="19"/>
      <c r="C296" s="19"/>
      <c r="D296" s="20"/>
      <c r="E296" s="21"/>
      <c r="F296" s="21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32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Y296" s="40"/>
      <c r="BZ296" s="40"/>
      <c r="CA296" s="40"/>
      <c r="CB296" s="40"/>
      <c r="CC296" s="40"/>
      <c r="CD296" s="40"/>
      <c r="CH296" s="46"/>
      <c r="DI296" s="51"/>
    </row>
    <row r="297" spans="2:113" s="12" customFormat="1" ht="12.75">
      <c r="B297" s="19"/>
      <c r="C297" s="19"/>
      <c r="D297" s="20"/>
      <c r="E297" s="21"/>
      <c r="F297" s="21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32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Y297" s="40"/>
      <c r="BZ297" s="40"/>
      <c r="CA297" s="40"/>
      <c r="CB297" s="40"/>
      <c r="CC297" s="40"/>
      <c r="CD297" s="40"/>
      <c r="CH297" s="46"/>
      <c r="DI297" s="51"/>
    </row>
    <row r="298" spans="2:113" s="12" customFormat="1" ht="12.75">
      <c r="B298" s="19"/>
      <c r="C298" s="19"/>
      <c r="D298" s="20"/>
      <c r="E298" s="21"/>
      <c r="F298" s="21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32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Y298" s="40"/>
      <c r="BZ298" s="40"/>
      <c r="CA298" s="40"/>
      <c r="CB298" s="40"/>
      <c r="CC298" s="40"/>
      <c r="CD298" s="40"/>
      <c r="CH298" s="46"/>
      <c r="DI298" s="51"/>
    </row>
    <row r="299" spans="2:113" s="12" customFormat="1" ht="12.75">
      <c r="B299" s="19"/>
      <c r="C299" s="19"/>
      <c r="D299" s="20"/>
      <c r="E299" s="21"/>
      <c r="F299" s="21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32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Y299" s="40"/>
      <c r="BZ299" s="40"/>
      <c r="CA299" s="40"/>
      <c r="CB299" s="40"/>
      <c r="CC299" s="40"/>
      <c r="CD299" s="40"/>
      <c r="CH299" s="46"/>
      <c r="DI299" s="51"/>
    </row>
    <row r="300" spans="2:113" s="12" customFormat="1" ht="12.75">
      <c r="B300" s="19"/>
      <c r="C300" s="19"/>
      <c r="D300" s="20"/>
      <c r="E300" s="21"/>
      <c r="F300" s="21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32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Y300" s="40"/>
      <c r="BZ300" s="40"/>
      <c r="CA300" s="40"/>
      <c r="CB300" s="40"/>
      <c r="CC300" s="40"/>
      <c r="CD300" s="40"/>
      <c r="CH300" s="46"/>
      <c r="DI300" s="51"/>
    </row>
    <row r="301" spans="2:113" s="12" customFormat="1" ht="12.75">
      <c r="B301" s="19"/>
      <c r="C301" s="19"/>
      <c r="D301" s="20"/>
      <c r="E301" s="21"/>
      <c r="F301" s="21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32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Y301" s="40"/>
      <c r="BZ301" s="40"/>
      <c r="CA301" s="40"/>
      <c r="CB301" s="40"/>
      <c r="CC301" s="40"/>
      <c r="CD301" s="40"/>
      <c r="CH301" s="46"/>
      <c r="DI301" s="51"/>
    </row>
    <row r="302" spans="2:113" s="12" customFormat="1" ht="12.75">
      <c r="B302" s="19"/>
      <c r="C302" s="19"/>
      <c r="D302" s="20"/>
      <c r="E302" s="21"/>
      <c r="F302" s="21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32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Y302" s="40"/>
      <c r="BZ302" s="40"/>
      <c r="CA302" s="40"/>
      <c r="CB302" s="40"/>
      <c r="CC302" s="40"/>
      <c r="CD302" s="40"/>
      <c r="CH302" s="46"/>
      <c r="DI302" s="51"/>
    </row>
    <row r="303" spans="2:113" s="12" customFormat="1" ht="12.75">
      <c r="B303" s="19"/>
      <c r="C303" s="19"/>
      <c r="D303" s="20"/>
      <c r="E303" s="21"/>
      <c r="F303" s="21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32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Y303" s="40"/>
      <c r="BZ303" s="40"/>
      <c r="CA303" s="40"/>
      <c r="CB303" s="40"/>
      <c r="CC303" s="40"/>
      <c r="CD303" s="40"/>
      <c r="CH303" s="46"/>
      <c r="DI303" s="51"/>
    </row>
    <row r="304" spans="2:113" s="12" customFormat="1" ht="12.75">
      <c r="B304" s="19"/>
      <c r="C304" s="19"/>
      <c r="D304" s="20"/>
      <c r="E304" s="21"/>
      <c r="F304" s="21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32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Y304" s="40"/>
      <c r="BZ304" s="40"/>
      <c r="CA304" s="40"/>
      <c r="CB304" s="40"/>
      <c r="CC304" s="40"/>
      <c r="CD304" s="40"/>
      <c r="CH304" s="46"/>
      <c r="DI304" s="51"/>
    </row>
    <row r="305" spans="2:113" s="12" customFormat="1" ht="12.75">
      <c r="B305" s="19"/>
      <c r="C305" s="19"/>
      <c r="D305" s="20"/>
      <c r="E305" s="21"/>
      <c r="F305" s="21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32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Y305" s="40"/>
      <c r="BZ305" s="40"/>
      <c r="CA305" s="40"/>
      <c r="CB305" s="40"/>
      <c r="CC305" s="40"/>
      <c r="CD305" s="40"/>
      <c r="CH305" s="46"/>
      <c r="DI305" s="51"/>
    </row>
    <row r="306" spans="2:113" s="12" customFormat="1" ht="12.75">
      <c r="B306" s="19"/>
      <c r="C306" s="19"/>
      <c r="D306" s="20"/>
      <c r="E306" s="21"/>
      <c r="F306" s="21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32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Y306" s="40"/>
      <c r="BZ306" s="40"/>
      <c r="CA306" s="40"/>
      <c r="CB306" s="40"/>
      <c r="CC306" s="40"/>
      <c r="CD306" s="40"/>
      <c r="CH306" s="46"/>
      <c r="DI306" s="51"/>
    </row>
    <row r="307" spans="2:113" s="12" customFormat="1" ht="12.75">
      <c r="B307" s="19"/>
      <c r="C307" s="19"/>
      <c r="D307" s="20"/>
      <c r="E307" s="21"/>
      <c r="F307" s="21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32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Y307" s="40"/>
      <c r="BZ307" s="40"/>
      <c r="CA307" s="40"/>
      <c r="CB307" s="40"/>
      <c r="CC307" s="40"/>
      <c r="CD307" s="40"/>
      <c r="CH307" s="46"/>
      <c r="DI307" s="51"/>
    </row>
    <row r="308" spans="2:113" s="12" customFormat="1" ht="12.75">
      <c r="B308" s="19"/>
      <c r="C308" s="19"/>
      <c r="D308" s="20"/>
      <c r="E308" s="21"/>
      <c r="F308" s="21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32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Y308" s="40"/>
      <c r="BZ308" s="40"/>
      <c r="CA308" s="40"/>
      <c r="CB308" s="40"/>
      <c r="CC308" s="40"/>
      <c r="CD308" s="40"/>
      <c r="CH308" s="46"/>
      <c r="DI308" s="51"/>
    </row>
    <row r="309" spans="2:113" s="12" customFormat="1" ht="12.75">
      <c r="B309" s="19"/>
      <c r="C309" s="19"/>
      <c r="D309" s="20"/>
      <c r="E309" s="21"/>
      <c r="F309" s="21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32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Y309" s="40"/>
      <c r="BZ309" s="40"/>
      <c r="CA309" s="40"/>
      <c r="CB309" s="40"/>
      <c r="CC309" s="40"/>
      <c r="CD309" s="40"/>
      <c r="CH309" s="46"/>
      <c r="DI309" s="51"/>
    </row>
    <row r="310" spans="2:113" s="12" customFormat="1" ht="12.75">
      <c r="B310" s="19"/>
      <c r="C310" s="19"/>
      <c r="D310" s="20"/>
      <c r="E310" s="21"/>
      <c r="F310" s="21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32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Y310" s="40"/>
      <c r="BZ310" s="40"/>
      <c r="CA310" s="40"/>
      <c r="CB310" s="40"/>
      <c r="CC310" s="40"/>
      <c r="CD310" s="40"/>
      <c r="CH310" s="46"/>
      <c r="DI310" s="51"/>
    </row>
    <row r="311" spans="2:113" s="12" customFormat="1" ht="12.75">
      <c r="B311" s="19"/>
      <c r="C311" s="19"/>
      <c r="D311" s="20"/>
      <c r="E311" s="21"/>
      <c r="F311" s="21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32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Y311" s="40"/>
      <c r="BZ311" s="40"/>
      <c r="CA311" s="40"/>
      <c r="CB311" s="40"/>
      <c r="CC311" s="40"/>
      <c r="CD311" s="40"/>
      <c r="CH311" s="46"/>
      <c r="DI311" s="51"/>
    </row>
    <row r="312" spans="2:113" s="12" customFormat="1" ht="12.75">
      <c r="B312" s="19"/>
      <c r="C312" s="19"/>
      <c r="D312" s="20"/>
      <c r="E312" s="21"/>
      <c r="F312" s="21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32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Y312" s="40"/>
      <c r="BZ312" s="40"/>
      <c r="CA312" s="40"/>
      <c r="CB312" s="40"/>
      <c r="CC312" s="40"/>
      <c r="CD312" s="40"/>
      <c r="CH312" s="46"/>
      <c r="DI312" s="51"/>
    </row>
    <row r="313" spans="2:113" s="12" customFormat="1" ht="12.75">
      <c r="B313" s="19"/>
      <c r="C313" s="19"/>
      <c r="D313" s="20"/>
      <c r="E313" s="21"/>
      <c r="F313" s="21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32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Y313" s="40"/>
      <c r="BZ313" s="40"/>
      <c r="CA313" s="40"/>
      <c r="CB313" s="40"/>
      <c r="CC313" s="40"/>
      <c r="CD313" s="40"/>
      <c r="CH313" s="46"/>
      <c r="DI313" s="51"/>
    </row>
    <row r="314" spans="2:113" s="12" customFormat="1" ht="12.75">
      <c r="B314" s="19"/>
      <c r="C314" s="19"/>
      <c r="D314" s="20"/>
      <c r="E314" s="21"/>
      <c r="F314" s="21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32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Y314" s="40"/>
      <c r="BZ314" s="40"/>
      <c r="CA314" s="40"/>
      <c r="CB314" s="40"/>
      <c r="CC314" s="40"/>
      <c r="CD314" s="40"/>
      <c r="CH314" s="46"/>
      <c r="DI314" s="51"/>
    </row>
    <row r="315" spans="2:113" s="12" customFormat="1" ht="12.75">
      <c r="B315" s="19"/>
      <c r="C315" s="19"/>
      <c r="D315" s="20"/>
      <c r="E315" s="21"/>
      <c r="F315" s="21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32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Y315" s="40"/>
      <c r="BZ315" s="40"/>
      <c r="CA315" s="40"/>
      <c r="CB315" s="40"/>
      <c r="CC315" s="40"/>
      <c r="CD315" s="40"/>
      <c r="CH315" s="46"/>
      <c r="DI315" s="51"/>
    </row>
    <row r="316" spans="2:113" s="12" customFormat="1" ht="12.75">
      <c r="B316" s="19"/>
      <c r="C316" s="19"/>
      <c r="D316" s="20"/>
      <c r="E316" s="21"/>
      <c r="F316" s="21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32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Y316" s="40"/>
      <c r="BZ316" s="40"/>
      <c r="CA316" s="40"/>
      <c r="CB316" s="40"/>
      <c r="CC316" s="40"/>
      <c r="CD316" s="40"/>
      <c r="CH316" s="46"/>
      <c r="DI316" s="51"/>
    </row>
    <row r="317" spans="2:113" s="12" customFormat="1" ht="12.75">
      <c r="B317" s="19"/>
      <c r="C317" s="19"/>
      <c r="D317" s="20"/>
      <c r="E317" s="21"/>
      <c r="F317" s="21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32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Y317" s="40"/>
      <c r="BZ317" s="40"/>
      <c r="CA317" s="40"/>
      <c r="CB317" s="40"/>
      <c r="CC317" s="40"/>
      <c r="CD317" s="40"/>
      <c r="CH317" s="46"/>
      <c r="DI317" s="51"/>
    </row>
    <row r="318" spans="2:113" s="12" customFormat="1" ht="12.75">
      <c r="B318" s="19"/>
      <c r="C318" s="19"/>
      <c r="D318" s="20"/>
      <c r="E318" s="21"/>
      <c r="F318" s="21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32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Y318" s="40"/>
      <c r="BZ318" s="40"/>
      <c r="CA318" s="40"/>
      <c r="CB318" s="40"/>
      <c r="CC318" s="40"/>
      <c r="CD318" s="40"/>
      <c r="CH318" s="46"/>
      <c r="DI318" s="51"/>
    </row>
    <row r="319" spans="2:113" s="12" customFormat="1" ht="12.75">
      <c r="B319" s="19"/>
      <c r="C319" s="19"/>
      <c r="D319" s="20"/>
      <c r="E319" s="21"/>
      <c r="F319" s="21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32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Y319" s="40"/>
      <c r="BZ319" s="40"/>
      <c r="CA319" s="40"/>
      <c r="CB319" s="40"/>
      <c r="CC319" s="40"/>
      <c r="CD319" s="40"/>
      <c r="CH319" s="46"/>
      <c r="DI319" s="51"/>
    </row>
    <row r="320" spans="2:113" s="12" customFormat="1" ht="12.75">
      <c r="B320" s="19"/>
      <c r="C320" s="19"/>
      <c r="D320" s="20"/>
      <c r="E320" s="21"/>
      <c r="F320" s="21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32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Y320" s="40"/>
      <c r="BZ320" s="40"/>
      <c r="CA320" s="40"/>
      <c r="CB320" s="40"/>
      <c r="CC320" s="40"/>
      <c r="CD320" s="40"/>
      <c r="CH320" s="46"/>
      <c r="DI320" s="51"/>
    </row>
    <row r="321" spans="2:113" s="12" customFormat="1" ht="12.75">
      <c r="B321" s="19"/>
      <c r="C321" s="19"/>
      <c r="D321" s="20"/>
      <c r="E321" s="21"/>
      <c r="F321" s="21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32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Y321" s="40"/>
      <c r="BZ321" s="40"/>
      <c r="CA321" s="40"/>
      <c r="CB321" s="40"/>
      <c r="CC321" s="40"/>
      <c r="CD321" s="40"/>
      <c r="CH321" s="46"/>
      <c r="DI321" s="51"/>
    </row>
    <row r="322" spans="2:113" s="12" customFormat="1" ht="12.75">
      <c r="B322" s="19"/>
      <c r="C322" s="19"/>
      <c r="D322" s="20"/>
      <c r="E322" s="21"/>
      <c r="F322" s="21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32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Y322" s="40"/>
      <c r="BZ322" s="40"/>
      <c r="CA322" s="40"/>
      <c r="CB322" s="40"/>
      <c r="CC322" s="40"/>
      <c r="CD322" s="40"/>
      <c r="CH322" s="46"/>
      <c r="DI322" s="51"/>
    </row>
    <row r="323" spans="2:113" s="12" customFormat="1" ht="12.75">
      <c r="B323" s="19"/>
      <c r="C323" s="19"/>
      <c r="D323" s="20"/>
      <c r="E323" s="21"/>
      <c r="F323" s="21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32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Y323" s="40"/>
      <c r="BZ323" s="40"/>
      <c r="CA323" s="40"/>
      <c r="CB323" s="40"/>
      <c r="CC323" s="40"/>
      <c r="CD323" s="40"/>
      <c r="CH323" s="46"/>
      <c r="DI323" s="51"/>
    </row>
    <row r="324" spans="2:113" s="12" customFormat="1" ht="12.75">
      <c r="B324" s="19"/>
      <c r="C324" s="19"/>
      <c r="D324" s="20"/>
      <c r="E324" s="21"/>
      <c r="F324" s="21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32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Y324" s="40"/>
      <c r="BZ324" s="40"/>
      <c r="CA324" s="40"/>
      <c r="CB324" s="40"/>
      <c r="CC324" s="40"/>
      <c r="CD324" s="40"/>
      <c r="CH324" s="46"/>
      <c r="DI324" s="51"/>
    </row>
    <row r="325" spans="2:113" s="12" customFormat="1" ht="12.75">
      <c r="B325" s="19"/>
      <c r="C325" s="19"/>
      <c r="D325" s="20"/>
      <c r="E325" s="21"/>
      <c r="F325" s="21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32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Y325" s="40"/>
      <c r="BZ325" s="40"/>
      <c r="CA325" s="40"/>
      <c r="CB325" s="40"/>
      <c r="CC325" s="40"/>
      <c r="CD325" s="40"/>
      <c r="CH325" s="46"/>
      <c r="DI325" s="51"/>
    </row>
    <row r="326" spans="2:113" s="12" customFormat="1" ht="12.75">
      <c r="B326" s="19"/>
      <c r="C326" s="19"/>
      <c r="D326" s="20"/>
      <c r="E326" s="21"/>
      <c r="F326" s="21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32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Y326" s="40"/>
      <c r="BZ326" s="40"/>
      <c r="CA326" s="40"/>
      <c r="CB326" s="40"/>
      <c r="CC326" s="40"/>
      <c r="CD326" s="40"/>
      <c r="CH326" s="46"/>
      <c r="DI326" s="51"/>
    </row>
    <row r="327" spans="2:113" s="12" customFormat="1" ht="12.75">
      <c r="B327" s="19"/>
      <c r="C327" s="19"/>
      <c r="D327" s="20"/>
      <c r="E327" s="21"/>
      <c r="F327" s="21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32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Y327" s="40"/>
      <c r="BZ327" s="40"/>
      <c r="CA327" s="40"/>
      <c r="CB327" s="40"/>
      <c r="CC327" s="40"/>
      <c r="CD327" s="40"/>
      <c r="CH327" s="46"/>
      <c r="DI327" s="51"/>
    </row>
    <row r="328" spans="2:113" s="12" customFormat="1" ht="12.75">
      <c r="B328" s="19"/>
      <c r="C328" s="19"/>
      <c r="D328" s="20"/>
      <c r="E328" s="21"/>
      <c r="F328" s="21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32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Y328" s="40"/>
      <c r="BZ328" s="40"/>
      <c r="CA328" s="40"/>
      <c r="CB328" s="40"/>
      <c r="CC328" s="40"/>
      <c r="CD328" s="40"/>
      <c r="CH328" s="46"/>
      <c r="DI328" s="51"/>
    </row>
    <row r="329" spans="2:113" s="12" customFormat="1" ht="12.75">
      <c r="B329" s="19"/>
      <c r="C329" s="19"/>
      <c r="D329" s="20"/>
      <c r="E329" s="21"/>
      <c r="F329" s="21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32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Y329" s="40"/>
      <c r="BZ329" s="40"/>
      <c r="CA329" s="40"/>
      <c r="CB329" s="40"/>
      <c r="CC329" s="40"/>
      <c r="CD329" s="40"/>
      <c r="CH329" s="46"/>
      <c r="DI329" s="51"/>
    </row>
    <row r="330" spans="2:113" s="12" customFormat="1" ht="12.75">
      <c r="B330" s="19"/>
      <c r="C330" s="19"/>
      <c r="D330" s="20"/>
      <c r="E330" s="21"/>
      <c r="F330" s="21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32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Y330" s="40"/>
      <c r="BZ330" s="40"/>
      <c r="CA330" s="40"/>
      <c r="CB330" s="40"/>
      <c r="CC330" s="40"/>
      <c r="CD330" s="40"/>
      <c r="CH330" s="46"/>
      <c r="DI330" s="51"/>
    </row>
    <row r="331" spans="2:113" s="12" customFormat="1" ht="12.75">
      <c r="B331" s="19"/>
      <c r="C331" s="19"/>
      <c r="D331" s="20"/>
      <c r="E331" s="21"/>
      <c r="F331" s="21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32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Y331" s="40"/>
      <c r="BZ331" s="40"/>
      <c r="CA331" s="40"/>
      <c r="CB331" s="40"/>
      <c r="CC331" s="40"/>
      <c r="CD331" s="40"/>
      <c r="CH331" s="46"/>
      <c r="DI331" s="51"/>
    </row>
    <row r="332" spans="2:113" s="12" customFormat="1" ht="12.75">
      <c r="B332" s="19"/>
      <c r="C332" s="19"/>
      <c r="D332" s="20"/>
      <c r="E332" s="21"/>
      <c r="F332" s="21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32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Y332" s="40"/>
      <c r="BZ332" s="40"/>
      <c r="CA332" s="40"/>
      <c r="CB332" s="40"/>
      <c r="CC332" s="40"/>
      <c r="CD332" s="40"/>
      <c r="CH332" s="46"/>
      <c r="DI332" s="51"/>
    </row>
    <row r="333" spans="2:113" s="12" customFormat="1" ht="12.75">
      <c r="B333" s="19"/>
      <c r="C333" s="19"/>
      <c r="D333" s="20"/>
      <c r="E333" s="21"/>
      <c r="F333" s="21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32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Y333" s="40"/>
      <c r="BZ333" s="40"/>
      <c r="CA333" s="40"/>
      <c r="CB333" s="40"/>
      <c r="CC333" s="40"/>
      <c r="CD333" s="40"/>
      <c r="CH333" s="46"/>
      <c r="DI333" s="51"/>
    </row>
    <row r="334" spans="2:113" s="12" customFormat="1" ht="12.75">
      <c r="B334" s="19"/>
      <c r="C334" s="19"/>
      <c r="D334" s="20"/>
      <c r="E334" s="21"/>
      <c r="F334" s="21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32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Y334" s="40"/>
      <c r="BZ334" s="40"/>
      <c r="CA334" s="40"/>
      <c r="CB334" s="40"/>
      <c r="CC334" s="40"/>
      <c r="CD334" s="40"/>
      <c r="CH334" s="46"/>
      <c r="DI334" s="51"/>
    </row>
    <row r="335" spans="2:113" s="12" customFormat="1" ht="12.75">
      <c r="B335" s="19"/>
      <c r="C335" s="19"/>
      <c r="D335" s="20"/>
      <c r="E335" s="21"/>
      <c r="F335" s="21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32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Y335" s="40"/>
      <c r="BZ335" s="40"/>
      <c r="CA335" s="40"/>
      <c r="CB335" s="40"/>
      <c r="CC335" s="40"/>
      <c r="CD335" s="40"/>
      <c r="CH335" s="46"/>
      <c r="DI335" s="51"/>
    </row>
    <row r="336" spans="2:113" s="12" customFormat="1" ht="12.75">
      <c r="B336" s="19"/>
      <c r="C336" s="19"/>
      <c r="D336" s="20"/>
      <c r="E336" s="21"/>
      <c r="F336" s="21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32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Y336" s="40"/>
      <c r="BZ336" s="40"/>
      <c r="CA336" s="40"/>
      <c r="CB336" s="40"/>
      <c r="CC336" s="40"/>
      <c r="CD336" s="40"/>
      <c r="CH336" s="46"/>
      <c r="DI336" s="51"/>
    </row>
    <row r="337" spans="2:113" s="12" customFormat="1" ht="12.75">
      <c r="B337" s="19"/>
      <c r="C337" s="19"/>
      <c r="D337" s="20"/>
      <c r="E337" s="21"/>
      <c r="F337" s="21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32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Y337" s="40"/>
      <c r="BZ337" s="40"/>
      <c r="CA337" s="40"/>
      <c r="CB337" s="40"/>
      <c r="CC337" s="40"/>
      <c r="CD337" s="40"/>
      <c r="CH337" s="46"/>
      <c r="DI337" s="51"/>
    </row>
    <row r="338" spans="2:113" s="12" customFormat="1" ht="12.75">
      <c r="B338" s="19"/>
      <c r="C338" s="19"/>
      <c r="D338" s="20"/>
      <c r="E338" s="21"/>
      <c r="F338" s="21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32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Y338" s="40"/>
      <c r="BZ338" s="40"/>
      <c r="CA338" s="40"/>
      <c r="CB338" s="40"/>
      <c r="CC338" s="40"/>
      <c r="CD338" s="40"/>
      <c r="CH338" s="46"/>
      <c r="DI338" s="51"/>
    </row>
    <row r="339" spans="2:113" s="12" customFormat="1" ht="12.75">
      <c r="B339" s="19"/>
      <c r="C339" s="19"/>
      <c r="D339" s="20"/>
      <c r="E339" s="21"/>
      <c r="F339" s="21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32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Y339" s="40"/>
      <c r="BZ339" s="40"/>
      <c r="CA339" s="40"/>
      <c r="CB339" s="40"/>
      <c r="CC339" s="40"/>
      <c r="CD339" s="40"/>
      <c r="CH339" s="46"/>
      <c r="DI339" s="51"/>
    </row>
    <row r="340" spans="2:113" s="12" customFormat="1" ht="12.75">
      <c r="B340" s="19"/>
      <c r="C340" s="19"/>
      <c r="D340" s="20"/>
      <c r="E340" s="21"/>
      <c r="F340" s="21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32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Y340" s="40"/>
      <c r="BZ340" s="40"/>
      <c r="CA340" s="40"/>
      <c r="CB340" s="40"/>
      <c r="CC340" s="40"/>
      <c r="CD340" s="40"/>
      <c r="CH340" s="46"/>
      <c r="DI340" s="51"/>
    </row>
    <row r="341" spans="2:113" s="12" customFormat="1" ht="12.75">
      <c r="B341" s="19"/>
      <c r="C341" s="19"/>
      <c r="D341" s="20"/>
      <c r="E341" s="21"/>
      <c r="F341" s="21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32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Y341" s="40"/>
      <c r="BZ341" s="40"/>
      <c r="CA341" s="40"/>
      <c r="CB341" s="40"/>
      <c r="CC341" s="40"/>
      <c r="CD341" s="40"/>
      <c r="CH341" s="46"/>
      <c r="DI341" s="51"/>
    </row>
    <row r="342" spans="2:113" s="12" customFormat="1" ht="12.75">
      <c r="B342" s="19"/>
      <c r="C342" s="19"/>
      <c r="D342" s="20"/>
      <c r="E342" s="21"/>
      <c r="F342" s="21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32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Y342" s="40"/>
      <c r="BZ342" s="40"/>
      <c r="CA342" s="40"/>
      <c r="CB342" s="40"/>
      <c r="CC342" s="40"/>
      <c r="CD342" s="40"/>
      <c r="CH342" s="46"/>
      <c r="DI342" s="51"/>
    </row>
    <row r="343" spans="2:113" s="12" customFormat="1" ht="12.75">
      <c r="B343" s="19"/>
      <c r="C343" s="19"/>
      <c r="D343" s="20"/>
      <c r="E343" s="21"/>
      <c r="F343" s="21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32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Y343" s="40"/>
      <c r="BZ343" s="40"/>
      <c r="CA343" s="40"/>
      <c r="CB343" s="40"/>
      <c r="CC343" s="40"/>
      <c r="CD343" s="40"/>
      <c r="CH343" s="46"/>
      <c r="DI343" s="51"/>
    </row>
    <row r="344" spans="2:113" s="12" customFormat="1" ht="12.75">
      <c r="B344" s="19"/>
      <c r="C344" s="19"/>
      <c r="D344" s="20"/>
      <c r="E344" s="21"/>
      <c r="F344" s="21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32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Y344" s="40"/>
      <c r="BZ344" s="40"/>
      <c r="CA344" s="40"/>
      <c r="CB344" s="40"/>
      <c r="CC344" s="40"/>
      <c r="CD344" s="40"/>
      <c r="CH344" s="46"/>
      <c r="DI344" s="51"/>
    </row>
    <row r="345" spans="2:113" s="12" customFormat="1" ht="12.75">
      <c r="B345" s="19"/>
      <c r="C345" s="19"/>
      <c r="D345" s="20"/>
      <c r="E345" s="21"/>
      <c r="F345" s="21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32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Y345" s="40"/>
      <c r="BZ345" s="40"/>
      <c r="CA345" s="40"/>
      <c r="CB345" s="40"/>
      <c r="CC345" s="40"/>
      <c r="CD345" s="40"/>
      <c r="CH345" s="46"/>
      <c r="DI345" s="51"/>
    </row>
    <row r="346" spans="2:113" s="12" customFormat="1" ht="12.75">
      <c r="B346" s="19"/>
      <c r="C346" s="19"/>
      <c r="D346" s="20"/>
      <c r="E346" s="21"/>
      <c r="F346" s="21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32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Y346" s="40"/>
      <c r="BZ346" s="40"/>
      <c r="CA346" s="40"/>
      <c r="CB346" s="40"/>
      <c r="CC346" s="40"/>
      <c r="CD346" s="40"/>
      <c r="CH346" s="46"/>
      <c r="DI346" s="51"/>
    </row>
    <row r="347" spans="2:113" s="12" customFormat="1" ht="12.75">
      <c r="B347" s="19"/>
      <c r="C347" s="19"/>
      <c r="D347" s="20"/>
      <c r="E347" s="21"/>
      <c r="F347" s="21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32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Y347" s="40"/>
      <c r="BZ347" s="40"/>
      <c r="CA347" s="40"/>
      <c r="CB347" s="40"/>
      <c r="CC347" s="40"/>
      <c r="CD347" s="40"/>
      <c r="CH347" s="46"/>
      <c r="DI347" s="51"/>
    </row>
    <row r="348" spans="2:113" s="12" customFormat="1" ht="12.75">
      <c r="B348" s="19"/>
      <c r="C348" s="19"/>
      <c r="D348" s="20"/>
      <c r="E348" s="21"/>
      <c r="F348" s="21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32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Y348" s="40"/>
      <c r="BZ348" s="40"/>
      <c r="CA348" s="40"/>
      <c r="CB348" s="40"/>
      <c r="CC348" s="40"/>
      <c r="CD348" s="40"/>
      <c r="CH348" s="46"/>
      <c r="DI348" s="51"/>
    </row>
    <row r="349" spans="2:113" s="12" customFormat="1" ht="12.75">
      <c r="B349" s="22"/>
      <c r="C349" s="23"/>
      <c r="D349" s="18"/>
      <c r="E349" s="24"/>
      <c r="F349" s="24"/>
      <c r="G349" s="18"/>
      <c r="H349" s="25"/>
      <c r="I349" s="25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33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Y349" s="40"/>
      <c r="BZ349" s="40"/>
      <c r="CA349" s="40"/>
      <c r="CB349" s="40"/>
      <c r="CC349" s="40"/>
      <c r="CD349" s="40"/>
      <c r="CH349" s="46"/>
      <c r="DI349" s="51"/>
    </row>
    <row r="350" spans="2:113" s="12" customFormat="1" ht="12.75">
      <c r="B350" s="22"/>
      <c r="C350" s="23"/>
      <c r="D350" s="18"/>
      <c r="E350" s="24"/>
      <c r="F350" s="24"/>
      <c r="G350" s="18"/>
      <c r="H350" s="25"/>
      <c r="I350" s="25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33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Y350" s="40"/>
      <c r="BZ350" s="40"/>
      <c r="CA350" s="40"/>
      <c r="CB350" s="40"/>
      <c r="CC350" s="40"/>
      <c r="CD350" s="40"/>
      <c r="CH350" s="46"/>
      <c r="DI350" s="51"/>
    </row>
    <row r="351" spans="2:113" s="12" customFormat="1" ht="12.75">
      <c r="B351" s="22"/>
      <c r="C351" s="23"/>
      <c r="D351" s="18"/>
      <c r="E351" s="24"/>
      <c r="F351" s="24"/>
      <c r="G351" s="18"/>
      <c r="H351" s="25"/>
      <c r="I351" s="25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33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Y351" s="40"/>
      <c r="BZ351" s="40"/>
      <c r="CA351" s="40"/>
      <c r="CB351" s="40"/>
      <c r="CC351" s="40"/>
      <c r="CD351" s="40"/>
      <c r="CH351" s="46"/>
      <c r="DI351" s="51"/>
    </row>
    <row r="352" spans="2:113" s="12" customFormat="1" ht="12.75">
      <c r="B352" s="22"/>
      <c r="C352" s="23"/>
      <c r="D352" s="18"/>
      <c r="E352" s="24"/>
      <c r="F352" s="24"/>
      <c r="G352" s="18"/>
      <c r="H352" s="25"/>
      <c r="I352" s="25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33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Y352" s="40"/>
      <c r="BZ352" s="40"/>
      <c r="CA352" s="40"/>
      <c r="CB352" s="40"/>
      <c r="CC352" s="40"/>
      <c r="CD352" s="40"/>
      <c r="CH352" s="46"/>
      <c r="DI352" s="51"/>
    </row>
    <row r="353" spans="2:113" s="12" customFormat="1" ht="12.75">
      <c r="B353" s="22"/>
      <c r="C353" s="23"/>
      <c r="D353" s="8"/>
      <c r="E353" s="26"/>
      <c r="F353" s="26"/>
      <c r="G353" s="18"/>
      <c r="H353" s="27"/>
      <c r="I353" s="27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33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Y353" s="40"/>
      <c r="BZ353" s="40"/>
      <c r="CA353" s="40"/>
      <c r="CB353" s="40"/>
      <c r="CC353" s="40"/>
      <c r="CD353" s="40"/>
      <c r="CH353" s="46"/>
      <c r="DI353" s="51"/>
    </row>
    <row r="354" spans="2:113" s="12" customFormat="1" ht="12.75">
      <c r="B354" s="22"/>
      <c r="D354" s="8"/>
      <c r="E354" s="26"/>
      <c r="F354" s="26"/>
      <c r="G354" s="8"/>
      <c r="H354" s="27"/>
      <c r="I354" s="27"/>
      <c r="J354" s="8"/>
      <c r="K354" s="8"/>
      <c r="L354" s="8"/>
      <c r="M354" s="8"/>
      <c r="N354" s="8"/>
      <c r="O354" s="8"/>
      <c r="P354" s="8"/>
      <c r="Q354" s="8"/>
      <c r="R354" s="28"/>
      <c r="S354" s="28"/>
      <c r="T354" s="8"/>
      <c r="U354" s="18"/>
      <c r="V354" s="18"/>
      <c r="W354" s="8"/>
      <c r="X354" s="8"/>
      <c r="Y354" s="8"/>
      <c r="Z354" s="8"/>
      <c r="AA354" s="8"/>
      <c r="AB354" s="8"/>
      <c r="AC354" s="34"/>
      <c r="AD354" s="2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11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Y354" s="40"/>
      <c r="BZ354" s="40"/>
      <c r="CA354" s="40"/>
      <c r="CB354" s="40"/>
      <c r="CC354" s="40"/>
      <c r="CD354" s="40"/>
      <c r="CH354" s="46"/>
      <c r="DI354" s="51"/>
    </row>
    <row r="355" spans="2:113" s="12" customFormat="1" ht="12.75">
      <c r="B355" s="22"/>
      <c r="D355" s="8"/>
      <c r="E355" s="26"/>
      <c r="F355" s="26"/>
      <c r="G355" s="8"/>
      <c r="H355" s="27"/>
      <c r="I355" s="27"/>
      <c r="J355" s="8"/>
      <c r="K355" s="8"/>
      <c r="L355" s="8"/>
      <c r="M355" s="8"/>
      <c r="N355" s="8"/>
      <c r="O355" s="8"/>
      <c r="P355" s="8"/>
      <c r="Q355" s="8"/>
      <c r="R355" s="28"/>
      <c r="S355" s="28"/>
      <c r="T355" s="8"/>
      <c r="U355" s="18"/>
      <c r="V355" s="18"/>
      <c r="W355" s="8"/>
      <c r="X355" s="8"/>
      <c r="Y355" s="8"/>
      <c r="Z355" s="8"/>
      <c r="AA355" s="8"/>
      <c r="AB355" s="8"/>
      <c r="AC355" s="34"/>
      <c r="AD355" s="2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11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Y355" s="40"/>
      <c r="BZ355" s="40"/>
      <c r="CA355" s="40"/>
      <c r="CB355" s="40"/>
      <c r="CC355" s="40"/>
      <c r="CD355" s="40"/>
      <c r="CH355" s="46"/>
      <c r="DI355" s="51"/>
    </row>
    <row r="356" spans="2:113" s="12" customFormat="1" ht="12.75">
      <c r="B356" s="22"/>
      <c r="D356" s="8"/>
      <c r="E356" s="26"/>
      <c r="F356" s="26"/>
      <c r="G356" s="8"/>
      <c r="H356" s="27"/>
      <c r="I356" s="27"/>
      <c r="J356" s="8"/>
      <c r="K356" s="8"/>
      <c r="L356" s="8"/>
      <c r="M356" s="8"/>
      <c r="N356" s="8"/>
      <c r="O356" s="8"/>
      <c r="P356" s="8"/>
      <c r="Q356" s="8"/>
      <c r="R356" s="28"/>
      <c r="S356" s="28"/>
      <c r="T356" s="8"/>
      <c r="U356" s="18"/>
      <c r="V356" s="18"/>
      <c r="W356" s="8"/>
      <c r="X356" s="8"/>
      <c r="Y356" s="8"/>
      <c r="Z356" s="8"/>
      <c r="AA356" s="8"/>
      <c r="AB356" s="8"/>
      <c r="AC356" s="34"/>
      <c r="AD356" s="2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11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Y356" s="40"/>
      <c r="BZ356" s="40"/>
      <c r="CA356" s="40"/>
      <c r="CB356" s="40"/>
      <c r="CC356" s="40"/>
      <c r="CD356" s="40"/>
      <c r="CH356" s="46"/>
      <c r="DI356" s="51"/>
    </row>
    <row r="357" spans="2:113" s="12" customFormat="1" ht="12.75">
      <c r="B357" s="22"/>
      <c r="D357" s="8"/>
      <c r="E357" s="26"/>
      <c r="F357" s="26"/>
      <c r="G357" s="8"/>
      <c r="H357" s="27"/>
      <c r="I357" s="27"/>
      <c r="J357" s="8"/>
      <c r="K357" s="8"/>
      <c r="L357" s="8"/>
      <c r="M357" s="8"/>
      <c r="N357" s="8"/>
      <c r="O357" s="8"/>
      <c r="P357" s="8"/>
      <c r="Q357" s="8"/>
      <c r="R357" s="28"/>
      <c r="S357" s="28"/>
      <c r="T357" s="8"/>
      <c r="U357" s="18"/>
      <c r="V357" s="18"/>
      <c r="W357" s="8"/>
      <c r="X357" s="8"/>
      <c r="Y357" s="8"/>
      <c r="Z357" s="8"/>
      <c r="AA357" s="8"/>
      <c r="AB357" s="8"/>
      <c r="AC357" s="34"/>
      <c r="AD357" s="2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11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Y357" s="40"/>
      <c r="BZ357" s="40"/>
      <c r="CA357" s="40"/>
      <c r="CB357" s="40"/>
      <c r="CC357" s="40"/>
      <c r="CD357" s="40"/>
      <c r="CH357" s="46"/>
      <c r="DI357" s="51"/>
    </row>
    <row r="358" spans="2:113" s="12" customFormat="1" ht="12.75">
      <c r="B358" s="22"/>
      <c r="D358" s="8"/>
      <c r="E358" s="26"/>
      <c r="F358" s="26"/>
      <c r="G358" s="8"/>
      <c r="H358" s="27"/>
      <c r="I358" s="27"/>
      <c r="J358" s="8"/>
      <c r="K358" s="8"/>
      <c r="L358" s="8"/>
      <c r="M358" s="8"/>
      <c r="N358" s="8"/>
      <c r="O358" s="8"/>
      <c r="P358" s="8"/>
      <c r="Q358" s="8"/>
      <c r="R358" s="28"/>
      <c r="S358" s="28"/>
      <c r="T358" s="8"/>
      <c r="U358" s="18"/>
      <c r="V358" s="18"/>
      <c r="W358" s="8"/>
      <c r="X358" s="8"/>
      <c r="Y358" s="8"/>
      <c r="Z358" s="8"/>
      <c r="AA358" s="8"/>
      <c r="AB358" s="8"/>
      <c r="AC358" s="34"/>
      <c r="AD358" s="2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11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Y358" s="40"/>
      <c r="BZ358" s="40"/>
      <c r="CA358" s="40"/>
      <c r="CB358" s="40"/>
      <c r="CC358" s="40"/>
      <c r="CD358" s="40"/>
      <c r="CH358" s="46"/>
      <c r="DI358" s="51"/>
    </row>
    <row r="359" spans="2:113" s="12" customFormat="1" ht="12.75">
      <c r="B359" s="22"/>
      <c r="D359" s="8"/>
      <c r="E359" s="26"/>
      <c r="F359" s="26"/>
      <c r="G359" s="8"/>
      <c r="H359" s="27"/>
      <c r="I359" s="27"/>
      <c r="J359" s="8"/>
      <c r="K359" s="8"/>
      <c r="L359" s="8"/>
      <c r="M359" s="8"/>
      <c r="N359" s="8"/>
      <c r="O359" s="8"/>
      <c r="P359" s="8"/>
      <c r="Q359" s="8"/>
      <c r="R359" s="28"/>
      <c r="S359" s="28"/>
      <c r="T359" s="8"/>
      <c r="U359" s="18"/>
      <c r="V359" s="18"/>
      <c r="W359" s="8"/>
      <c r="X359" s="8"/>
      <c r="Y359" s="8"/>
      <c r="Z359" s="8"/>
      <c r="AA359" s="8"/>
      <c r="AB359" s="8"/>
      <c r="AC359" s="34"/>
      <c r="AD359" s="2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11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Y359" s="40"/>
      <c r="BZ359" s="40"/>
      <c r="CA359" s="40"/>
      <c r="CB359" s="40"/>
      <c r="CC359" s="40"/>
      <c r="CD359" s="40"/>
      <c r="CH359" s="46"/>
      <c r="DI359" s="51"/>
    </row>
    <row r="360" spans="2:113" s="12" customFormat="1" ht="12.75">
      <c r="B360" s="22"/>
      <c r="D360" s="8"/>
      <c r="E360" s="26"/>
      <c r="F360" s="26"/>
      <c r="G360" s="8"/>
      <c r="H360" s="27"/>
      <c r="I360" s="27"/>
      <c r="J360" s="8"/>
      <c r="K360" s="8"/>
      <c r="L360" s="8"/>
      <c r="M360" s="8"/>
      <c r="N360" s="8"/>
      <c r="O360" s="8"/>
      <c r="P360" s="8"/>
      <c r="Q360" s="8"/>
      <c r="R360" s="28"/>
      <c r="S360" s="28"/>
      <c r="T360" s="8"/>
      <c r="U360" s="18"/>
      <c r="V360" s="18"/>
      <c r="W360" s="8"/>
      <c r="X360" s="8"/>
      <c r="Y360" s="8"/>
      <c r="Z360" s="8"/>
      <c r="AA360" s="8"/>
      <c r="AB360" s="8"/>
      <c r="AC360" s="34"/>
      <c r="AD360" s="2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11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Y360" s="40"/>
      <c r="BZ360" s="40"/>
      <c r="CA360" s="40"/>
      <c r="CB360" s="40"/>
      <c r="CC360" s="40"/>
      <c r="CD360" s="40"/>
      <c r="CH360" s="46"/>
      <c r="DI360" s="51"/>
    </row>
    <row r="361" spans="2:113" ht="12.75">
      <c r="E361" s="26"/>
      <c r="F361" s="26"/>
      <c r="H361" s="27"/>
      <c r="I361" s="27"/>
      <c r="R361" s="28"/>
      <c r="S361" s="28"/>
      <c r="U361" s="18"/>
      <c r="V361" s="18"/>
      <c r="AD361" s="28"/>
    </row>
    <row r="362" spans="2:113" ht="12.75">
      <c r="E362" s="26"/>
      <c r="F362" s="26"/>
      <c r="H362" s="27"/>
      <c r="I362" s="27"/>
      <c r="R362" s="28"/>
      <c r="S362" s="28"/>
      <c r="U362" s="18"/>
      <c r="V362" s="18"/>
      <c r="AD362" s="28"/>
    </row>
    <row r="363" spans="2:113" ht="12.75">
      <c r="E363" s="26"/>
      <c r="F363" s="26"/>
      <c r="H363" s="27"/>
      <c r="I363" s="27"/>
      <c r="R363" s="28"/>
      <c r="S363" s="28"/>
      <c r="U363" s="18"/>
      <c r="V363" s="18"/>
      <c r="AD363" s="28"/>
    </row>
    <row r="364" spans="2:113" ht="12.75">
      <c r="E364" s="26"/>
      <c r="F364" s="26"/>
      <c r="H364" s="27"/>
      <c r="I364" s="27"/>
      <c r="R364" s="28"/>
      <c r="S364" s="28"/>
      <c r="U364" s="18"/>
      <c r="V364" s="18"/>
      <c r="AD364" s="28"/>
    </row>
    <row r="365" spans="2:113" ht="12.75">
      <c r="E365" s="26"/>
      <c r="F365" s="26"/>
      <c r="H365" s="27"/>
      <c r="I365" s="27"/>
      <c r="R365" s="28"/>
      <c r="S365" s="28"/>
      <c r="U365" s="18"/>
      <c r="V365" s="18"/>
      <c r="AD365" s="28"/>
    </row>
    <row r="366" spans="2:113" ht="12.75">
      <c r="E366" s="26"/>
      <c r="F366" s="26"/>
      <c r="H366" s="27"/>
      <c r="I366" s="27"/>
      <c r="R366" s="28"/>
      <c r="S366" s="28"/>
      <c r="U366" s="18"/>
      <c r="V366" s="18"/>
      <c r="AD366" s="28"/>
    </row>
    <row r="367" spans="2:113" ht="12.75">
      <c r="E367" s="26"/>
      <c r="F367" s="26"/>
      <c r="H367" s="27"/>
      <c r="I367" s="27"/>
      <c r="R367" s="28"/>
      <c r="S367" s="28"/>
      <c r="U367" s="18"/>
      <c r="V367" s="18"/>
      <c r="AD367" s="28"/>
    </row>
    <row r="368" spans="2:113" ht="12.75">
      <c r="E368" s="26"/>
      <c r="F368" s="26"/>
      <c r="H368" s="27"/>
      <c r="I368" s="27"/>
      <c r="R368" s="28"/>
      <c r="S368" s="28"/>
      <c r="U368" s="18"/>
      <c r="V368" s="18"/>
      <c r="AD368" s="28"/>
    </row>
    <row r="369" spans="5:30" ht="12.75">
      <c r="E369" s="26"/>
      <c r="F369" s="26"/>
      <c r="H369" s="27"/>
      <c r="I369" s="27"/>
      <c r="R369" s="28"/>
      <c r="S369" s="28"/>
      <c r="U369" s="18"/>
      <c r="V369" s="18"/>
      <c r="AD369" s="28"/>
    </row>
    <row r="370" spans="5:30" ht="12.75">
      <c r="E370" s="26"/>
      <c r="F370" s="26"/>
      <c r="H370" s="27"/>
      <c r="I370" s="27"/>
      <c r="R370" s="28"/>
      <c r="S370" s="28"/>
      <c r="U370" s="18"/>
      <c r="V370" s="18"/>
      <c r="AD370" s="28"/>
    </row>
    <row r="371" spans="5:30" ht="12.75">
      <c r="E371" s="26"/>
      <c r="F371" s="26"/>
      <c r="H371" s="27"/>
      <c r="I371" s="27"/>
      <c r="R371" s="28"/>
      <c r="S371" s="28"/>
      <c r="U371" s="18"/>
      <c r="V371" s="18"/>
      <c r="AD371" s="28"/>
    </row>
    <row r="372" spans="5:30" ht="12.75">
      <c r="E372" s="26"/>
      <c r="F372" s="26"/>
      <c r="H372" s="27"/>
      <c r="I372" s="27"/>
      <c r="R372" s="28"/>
      <c r="S372" s="28"/>
      <c r="U372" s="18"/>
      <c r="V372" s="18"/>
      <c r="AD372" s="28"/>
    </row>
    <row r="373" spans="5:30" ht="12.75">
      <c r="E373" s="26"/>
      <c r="F373" s="26"/>
      <c r="H373" s="27"/>
      <c r="I373" s="27"/>
      <c r="R373" s="28"/>
      <c r="S373" s="28"/>
      <c r="U373" s="18"/>
      <c r="V373" s="18"/>
      <c r="AD373" s="28"/>
    </row>
    <row r="374" spans="5:30" ht="12.75">
      <c r="E374" s="26"/>
      <c r="F374" s="26"/>
      <c r="H374" s="27"/>
      <c r="I374" s="27"/>
      <c r="R374" s="28"/>
      <c r="S374" s="28"/>
      <c r="U374" s="18"/>
      <c r="V374" s="18"/>
      <c r="AD374" s="28"/>
    </row>
    <row r="375" spans="5:30" ht="12.75">
      <c r="E375" s="26"/>
      <c r="F375" s="26"/>
      <c r="H375" s="27"/>
      <c r="I375" s="27"/>
      <c r="R375" s="28"/>
      <c r="S375" s="28"/>
      <c r="U375" s="18"/>
      <c r="V375" s="18"/>
      <c r="AD375" s="28"/>
    </row>
    <row r="376" spans="5:30" ht="12.75">
      <c r="E376" s="26"/>
      <c r="F376" s="26"/>
      <c r="H376" s="27"/>
      <c r="I376" s="27"/>
      <c r="R376" s="28"/>
      <c r="S376" s="28"/>
      <c r="U376" s="18"/>
      <c r="V376" s="18"/>
      <c r="AD376" s="28"/>
    </row>
    <row r="377" spans="5:30" ht="12.75">
      <c r="E377" s="26"/>
      <c r="F377" s="26"/>
      <c r="H377" s="27"/>
      <c r="I377" s="27"/>
      <c r="R377" s="28"/>
      <c r="S377" s="28"/>
      <c r="U377" s="18"/>
      <c r="V377" s="18"/>
      <c r="AD377" s="28"/>
    </row>
    <row r="378" spans="5:30" ht="12.75">
      <c r="E378" s="26"/>
      <c r="F378" s="26"/>
      <c r="H378" s="27"/>
      <c r="I378" s="27"/>
      <c r="R378" s="28"/>
      <c r="S378" s="28"/>
      <c r="U378" s="18"/>
      <c r="V378" s="18"/>
      <c r="AD378" s="28"/>
    </row>
    <row r="379" spans="5:30" ht="12.75">
      <c r="E379" s="26"/>
      <c r="F379" s="26"/>
      <c r="H379" s="27"/>
      <c r="I379" s="27"/>
      <c r="R379" s="28"/>
      <c r="S379" s="28"/>
      <c r="U379" s="18"/>
      <c r="V379" s="18"/>
      <c r="AD379" s="28"/>
    </row>
    <row r="380" spans="5:30" ht="12.75">
      <c r="E380" s="26"/>
      <c r="F380" s="26"/>
      <c r="H380" s="27"/>
      <c r="I380" s="27"/>
      <c r="R380" s="28"/>
      <c r="S380" s="28"/>
      <c r="U380" s="18"/>
      <c r="V380" s="18"/>
      <c r="AD380" s="28"/>
    </row>
    <row r="381" spans="5:30" ht="12.75">
      <c r="E381" s="26"/>
      <c r="F381" s="26"/>
      <c r="H381" s="27"/>
      <c r="I381" s="27"/>
      <c r="R381" s="28"/>
      <c r="S381" s="28"/>
      <c r="U381" s="18"/>
      <c r="V381" s="18"/>
      <c r="AD381" s="28"/>
    </row>
    <row r="382" spans="5:30" ht="12.75">
      <c r="E382" s="26"/>
      <c r="F382" s="26"/>
      <c r="H382" s="27"/>
      <c r="I382" s="27"/>
      <c r="R382" s="28"/>
      <c r="S382" s="28"/>
      <c r="U382" s="18"/>
      <c r="V382" s="18"/>
      <c r="AD382" s="28"/>
    </row>
    <row r="383" spans="5:30" ht="12.75">
      <c r="E383" s="26"/>
      <c r="F383" s="26"/>
      <c r="H383" s="27"/>
      <c r="I383" s="27"/>
      <c r="R383" s="28"/>
      <c r="S383" s="28"/>
      <c r="U383" s="18"/>
      <c r="V383" s="18"/>
      <c r="AD383" s="28"/>
    </row>
    <row r="384" spans="5:30" ht="12.75">
      <c r="E384" s="26"/>
      <c r="F384" s="26"/>
      <c r="H384" s="27"/>
      <c r="I384" s="27"/>
      <c r="R384" s="28"/>
      <c r="S384" s="28"/>
      <c r="U384" s="18"/>
      <c r="V384" s="18"/>
      <c r="AD384" s="28"/>
    </row>
    <row r="385" spans="5:30" ht="12.75">
      <c r="E385" s="26"/>
      <c r="F385" s="26"/>
      <c r="H385" s="27"/>
      <c r="I385" s="27"/>
      <c r="R385" s="28"/>
      <c r="S385" s="28"/>
      <c r="U385" s="18"/>
      <c r="V385" s="18"/>
      <c r="AD385" s="28"/>
    </row>
    <row r="386" spans="5:30" ht="12.75">
      <c r="E386" s="26"/>
      <c r="F386" s="26"/>
      <c r="H386" s="27"/>
      <c r="I386" s="27"/>
      <c r="R386" s="28"/>
      <c r="S386" s="28"/>
      <c r="U386" s="18"/>
      <c r="V386" s="18"/>
      <c r="AD386" s="28"/>
    </row>
    <row r="387" spans="5:30" ht="12.75">
      <c r="E387" s="26"/>
      <c r="F387" s="26"/>
      <c r="H387" s="27"/>
      <c r="I387" s="27"/>
      <c r="R387" s="28"/>
      <c r="S387" s="28"/>
      <c r="U387" s="18"/>
      <c r="V387" s="18"/>
      <c r="AD387" s="28"/>
    </row>
    <row r="388" spans="5:30" ht="12.75">
      <c r="E388" s="26"/>
      <c r="F388" s="26"/>
      <c r="H388" s="27"/>
      <c r="I388" s="27"/>
      <c r="R388" s="28"/>
      <c r="S388" s="28"/>
      <c r="U388" s="18"/>
      <c r="V388" s="18"/>
      <c r="AD388" s="28"/>
    </row>
    <row r="389" spans="5:30" ht="12.75">
      <c r="E389" s="26"/>
      <c r="F389" s="26"/>
      <c r="H389" s="27"/>
      <c r="I389" s="27"/>
      <c r="R389" s="28"/>
      <c r="S389" s="28"/>
      <c r="U389" s="18"/>
      <c r="V389" s="18"/>
      <c r="AD389" s="28"/>
    </row>
    <row r="390" spans="5:30" ht="12.75">
      <c r="E390" s="26"/>
      <c r="F390" s="26"/>
      <c r="H390" s="27"/>
      <c r="I390" s="27"/>
      <c r="R390" s="28"/>
      <c r="S390" s="28"/>
      <c r="U390" s="18"/>
      <c r="V390" s="18"/>
      <c r="AD390" s="28"/>
    </row>
    <row r="391" spans="5:30" ht="12.75">
      <c r="E391" s="26"/>
      <c r="F391" s="26"/>
      <c r="H391" s="27"/>
      <c r="I391" s="27"/>
      <c r="R391" s="28"/>
      <c r="S391" s="28"/>
      <c r="U391" s="18"/>
      <c r="V391" s="18"/>
      <c r="AD391" s="28"/>
    </row>
    <row r="392" spans="5:30" ht="12.75">
      <c r="E392" s="26"/>
      <c r="F392" s="26"/>
      <c r="H392" s="27"/>
      <c r="I392" s="27"/>
      <c r="R392" s="28"/>
      <c r="S392" s="28"/>
      <c r="U392" s="18"/>
      <c r="V392" s="18"/>
      <c r="AD392" s="28"/>
    </row>
    <row r="393" spans="5:30" ht="12.75">
      <c r="E393" s="26"/>
      <c r="F393" s="26"/>
      <c r="H393" s="27"/>
      <c r="I393" s="27"/>
      <c r="R393" s="28"/>
      <c r="S393" s="28"/>
      <c r="U393" s="18"/>
      <c r="V393" s="18"/>
      <c r="AD393" s="28"/>
    </row>
    <row r="394" spans="5:30" ht="12.75">
      <c r="E394" s="26"/>
      <c r="F394" s="26"/>
      <c r="H394" s="27"/>
      <c r="I394" s="27"/>
      <c r="R394" s="28"/>
      <c r="S394" s="28"/>
      <c r="U394" s="18"/>
      <c r="V394" s="18"/>
      <c r="AD394" s="28"/>
    </row>
    <row r="395" spans="5:30" ht="12.75">
      <c r="E395" s="26"/>
      <c r="F395" s="26"/>
      <c r="H395" s="27"/>
      <c r="I395" s="27"/>
      <c r="R395" s="28"/>
      <c r="S395" s="28"/>
      <c r="U395" s="18"/>
      <c r="V395" s="18"/>
      <c r="AD395" s="28"/>
    </row>
    <row r="396" spans="5:30" ht="12.75">
      <c r="E396" s="26"/>
      <c r="F396" s="26"/>
      <c r="H396" s="27"/>
      <c r="I396" s="27"/>
      <c r="R396" s="28"/>
      <c r="S396" s="28"/>
      <c r="U396" s="18"/>
      <c r="V396" s="18"/>
      <c r="AD396" s="28"/>
    </row>
    <row r="397" spans="5:30" ht="12.75">
      <c r="E397" s="26"/>
      <c r="F397" s="26"/>
      <c r="H397" s="27"/>
      <c r="I397" s="27"/>
      <c r="R397" s="28"/>
      <c r="S397" s="28"/>
      <c r="U397" s="18"/>
      <c r="V397" s="18"/>
      <c r="AD397" s="28"/>
    </row>
    <row r="398" spans="5:30" ht="12.75">
      <c r="E398" s="26"/>
      <c r="F398" s="26"/>
      <c r="H398" s="27"/>
      <c r="I398" s="27"/>
      <c r="R398" s="28"/>
      <c r="S398" s="28"/>
      <c r="U398" s="18"/>
      <c r="V398" s="18"/>
      <c r="AD398" s="28"/>
    </row>
    <row r="399" spans="5:30" ht="12.75">
      <c r="E399" s="26"/>
      <c r="F399" s="26"/>
      <c r="H399" s="27"/>
      <c r="I399" s="27"/>
      <c r="R399" s="28"/>
      <c r="S399" s="28"/>
      <c r="U399" s="18"/>
      <c r="V399" s="18"/>
      <c r="AD399" s="28"/>
    </row>
    <row r="400" spans="5:30" ht="12.75">
      <c r="E400" s="26"/>
      <c r="F400" s="26"/>
      <c r="H400" s="27"/>
      <c r="I400" s="27"/>
      <c r="R400" s="28"/>
      <c r="S400" s="28"/>
      <c r="U400" s="18"/>
      <c r="V400" s="18"/>
      <c r="AD400" s="28"/>
    </row>
    <row r="401" spans="5:30" ht="12.75">
      <c r="E401" s="26"/>
      <c r="F401" s="26"/>
      <c r="H401" s="27"/>
      <c r="I401" s="27"/>
      <c r="R401" s="28"/>
      <c r="S401" s="28"/>
      <c r="U401" s="18"/>
      <c r="V401" s="18"/>
      <c r="AD401" s="28"/>
    </row>
    <row r="402" spans="5:30" ht="12.75">
      <c r="E402" s="26"/>
      <c r="F402" s="26"/>
      <c r="H402" s="27"/>
      <c r="I402" s="27"/>
      <c r="R402" s="28"/>
      <c r="S402" s="28"/>
      <c r="U402" s="18"/>
      <c r="V402" s="18"/>
      <c r="AD402" s="28"/>
    </row>
    <row r="403" spans="5:30" ht="12.75">
      <c r="E403" s="26"/>
      <c r="F403" s="26"/>
      <c r="H403" s="27"/>
      <c r="I403" s="27"/>
      <c r="R403" s="28"/>
      <c r="S403" s="28"/>
      <c r="U403" s="18"/>
      <c r="V403" s="18"/>
      <c r="AD403" s="28"/>
    </row>
    <row r="404" spans="5:30" ht="12.75">
      <c r="E404" s="26"/>
      <c r="F404" s="26"/>
      <c r="H404" s="27"/>
      <c r="I404" s="27"/>
      <c r="R404" s="28"/>
      <c r="S404" s="28"/>
      <c r="U404" s="18"/>
      <c r="V404" s="18"/>
      <c r="AD404" s="28"/>
    </row>
    <row r="405" spans="5:30" ht="12.75">
      <c r="E405" s="26"/>
      <c r="F405" s="26"/>
      <c r="H405" s="27"/>
      <c r="I405" s="27"/>
      <c r="R405" s="28"/>
      <c r="S405" s="28"/>
      <c r="U405" s="18"/>
      <c r="V405" s="18"/>
      <c r="AD405" s="28"/>
    </row>
    <row r="406" spans="5:30" ht="12.75">
      <c r="E406" s="26"/>
      <c r="F406" s="26"/>
      <c r="H406" s="27"/>
      <c r="I406" s="27"/>
      <c r="R406" s="28"/>
      <c r="S406" s="28"/>
      <c r="U406" s="18"/>
      <c r="V406" s="18"/>
      <c r="AD406" s="28"/>
    </row>
    <row r="407" spans="5:30" ht="12.75">
      <c r="E407" s="26"/>
      <c r="F407" s="26"/>
      <c r="H407" s="27"/>
      <c r="I407" s="27"/>
      <c r="R407" s="28"/>
      <c r="S407" s="28"/>
      <c r="U407" s="18"/>
      <c r="V407" s="18"/>
      <c r="AD407" s="28"/>
    </row>
    <row r="408" spans="5:30" ht="12.75">
      <c r="E408" s="26"/>
      <c r="F408" s="26"/>
      <c r="H408" s="27"/>
      <c r="I408" s="27"/>
      <c r="R408" s="28"/>
      <c r="S408" s="28"/>
      <c r="U408" s="18"/>
      <c r="V408" s="18"/>
      <c r="AD408" s="28"/>
    </row>
    <row r="409" spans="5:30" ht="12.75">
      <c r="E409" s="26"/>
      <c r="F409" s="26"/>
      <c r="H409" s="27"/>
      <c r="I409" s="27"/>
      <c r="R409" s="28"/>
      <c r="S409" s="28"/>
      <c r="U409" s="18"/>
      <c r="V409" s="18"/>
      <c r="AD409" s="28"/>
    </row>
    <row r="410" spans="5:30" ht="12.75">
      <c r="E410" s="26"/>
      <c r="F410" s="26"/>
      <c r="H410" s="27"/>
      <c r="I410" s="27"/>
      <c r="R410" s="28"/>
      <c r="S410" s="28"/>
      <c r="U410" s="18"/>
      <c r="V410" s="18"/>
      <c r="AD410" s="28"/>
    </row>
    <row r="411" spans="5:30" ht="12.75">
      <c r="E411" s="26"/>
      <c r="F411" s="26"/>
      <c r="H411" s="27"/>
      <c r="I411" s="27"/>
      <c r="R411" s="28"/>
      <c r="S411" s="28"/>
      <c r="U411" s="18"/>
      <c r="V411" s="18"/>
      <c r="AD411" s="28"/>
    </row>
    <row r="412" spans="5:30" ht="12.75">
      <c r="E412" s="26"/>
      <c r="F412" s="26"/>
      <c r="H412" s="27"/>
      <c r="I412" s="27"/>
      <c r="R412" s="28"/>
      <c r="S412" s="28"/>
      <c r="U412" s="18"/>
      <c r="V412" s="18"/>
      <c r="AD412" s="28"/>
    </row>
    <row r="413" spans="5:30" ht="12.75">
      <c r="E413" s="26"/>
      <c r="F413" s="26"/>
      <c r="H413" s="27"/>
      <c r="I413" s="27"/>
      <c r="R413" s="28"/>
      <c r="S413" s="28"/>
      <c r="U413" s="18"/>
      <c r="V413" s="18"/>
      <c r="AD413" s="28"/>
    </row>
    <row r="414" spans="5:30" ht="12.75">
      <c r="E414" s="26"/>
      <c r="F414" s="26"/>
      <c r="H414" s="27"/>
      <c r="I414" s="27"/>
      <c r="R414" s="28"/>
      <c r="S414" s="28"/>
      <c r="U414" s="18"/>
      <c r="V414" s="18"/>
      <c r="AD414" s="28"/>
    </row>
    <row r="415" spans="5:30" ht="12.75">
      <c r="E415" s="26"/>
      <c r="F415" s="26"/>
      <c r="H415" s="27"/>
      <c r="I415" s="27"/>
      <c r="R415" s="28"/>
      <c r="S415" s="28"/>
      <c r="U415" s="18"/>
      <c r="V415" s="18"/>
      <c r="AD415" s="28"/>
    </row>
    <row r="416" spans="5:30" ht="12.75">
      <c r="E416" s="26"/>
      <c r="F416" s="26"/>
      <c r="H416" s="27"/>
      <c r="I416" s="27"/>
      <c r="R416" s="28"/>
      <c r="S416" s="28"/>
      <c r="U416" s="18"/>
      <c r="V416" s="18"/>
      <c r="AD416" s="28"/>
    </row>
    <row r="417" spans="5:40" ht="12.75">
      <c r="E417" s="26"/>
      <c r="F417" s="26"/>
      <c r="H417" s="27"/>
      <c r="I417" s="27"/>
      <c r="R417" s="28"/>
      <c r="S417" s="28"/>
      <c r="U417" s="18"/>
      <c r="V417" s="18"/>
      <c r="AD417" s="28"/>
    </row>
    <row r="418" spans="5:40" ht="12.75">
      <c r="E418" s="26"/>
      <c r="F418" s="26"/>
      <c r="H418" s="27"/>
      <c r="I418" s="27"/>
      <c r="R418" s="28"/>
      <c r="S418" s="28"/>
      <c r="U418" s="18"/>
      <c r="V418" s="18"/>
      <c r="AD418" s="28"/>
    </row>
    <row r="419" spans="5:40" ht="12.75">
      <c r="E419" s="26"/>
      <c r="F419" s="26"/>
      <c r="H419" s="27"/>
      <c r="I419" s="27"/>
      <c r="R419" s="28"/>
      <c r="S419" s="28"/>
      <c r="U419" s="18"/>
      <c r="V419" s="18"/>
      <c r="AD419" s="28"/>
    </row>
    <row r="420" spans="5:40" ht="12.75">
      <c r="E420" s="26"/>
      <c r="F420" s="26"/>
      <c r="H420" s="27"/>
      <c r="I420" s="27"/>
      <c r="R420" s="28"/>
      <c r="S420" s="28"/>
      <c r="U420" s="18"/>
      <c r="V420" s="18"/>
      <c r="AD420" s="28"/>
    </row>
    <row r="421" spans="5:40" ht="12.75">
      <c r="E421" s="26"/>
      <c r="F421" s="26"/>
      <c r="H421" s="27"/>
      <c r="I421" s="27"/>
      <c r="R421" s="28"/>
      <c r="S421" s="28"/>
      <c r="U421" s="18"/>
      <c r="V421" s="18"/>
      <c r="AD421" s="28"/>
    </row>
    <row r="422" spans="5:40" ht="12.75">
      <c r="E422" s="26"/>
      <c r="F422" s="26"/>
      <c r="H422" s="27"/>
      <c r="I422" s="27"/>
      <c r="R422" s="28"/>
      <c r="S422" s="28"/>
      <c r="U422" s="18"/>
      <c r="V422" s="18"/>
      <c r="AD422" s="28"/>
    </row>
    <row r="423" spans="5:40" ht="12.75">
      <c r="E423" s="26"/>
      <c r="F423" s="26"/>
      <c r="H423" s="27"/>
      <c r="I423" s="27"/>
      <c r="R423" s="28"/>
      <c r="S423" s="28"/>
      <c r="U423" s="18"/>
      <c r="V423" s="18"/>
      <c r="AD423" s="28"/>
    </row>
    <row r="424" spans="5:40" ht="12.75">
      <c r="E424" s="26"/>
      <c r="F424" s="26"/>
      <c r="H424" s="27"/>
      <c r="I424" s="27"/>
      <c r="R424" s="28"/>
      <c r="S424" s="28"/>
      <c r="U424" s="18"/>
      <c r="V424" s="18"/>
      <c r="AD424" s="28"/>
    </row>
    <row r="425" spans="5:40" ht="12.75">
      <c r="E425" s="26"/>
      <c r="F425" s="26"/>
      <c r="H425" s="27"/>
      <c r="I425" s="27"/>
      <c r="R425" s="28"/>
      <c r="S425" s="28"/>
      <c r="U425" s="18"/>
      <c r="V425" s="18"/>
      <c r="AD425" s="28"/>
    </row>
    <row r="426" spans="5:40" ht="12.75">
      <c r="E426" s="26"/>
      <c r="F426" s="26"/>
      <c r="H426" s="27"/>
      <c r="I426" s="27"/>
      <c r="R426" s="28"/>
      <c r="S426" s="28"/>
      <c r="U426" s="18"/>
      <c r="V426" s="18"/>
      <c r="AD426" s="28"/>
    </row>
    <row r="427" spans="5:40" ht="12.75">
      <c r="E427" s="26"/>
      <c r="F427" s="26"/>
      <c r="H427" s="27"/>
      <c r="I427" s="27"/>
      <c r="R427" s="28"/>
      <c r="S427" s="28"/>
      <c r="U427" s="18"/>
      <c r="V427" s="18"/>
      <c r="AD427" s="28"/>
    </row>
    <row r="428" spans="5:40" ht="12.75">
      <c r="E428" s="26"/>
      <c r="F428" s="26"/>
      <c r="H428" s="27"/>
      <c r="I428" s="27"/>
      <c r="R428" s="28"/>
      <c r="S428" s="28"/>
      <c r="U428" s="18"/>
      <c r="V428" s="18"/>
      <c r="AD428" s="28"/>
    </row>
    <row r="429" spans="5:40" ht="12.75">
      <c r="E429" s="26"/>
      <c r="F429" s="26"/>
      <c r="H429" s="27"/>
      <c r="I429" s="27"/>
      <c r="R429" s="28"/>
      <c r="S429" s="28"/>
      <c r="U429" s="18"/>
      <c r="V429" s="18"/>
      <c r="AD429" s="28"/>
    </row>
    <row r="430" spans="5:40" ht="12.75">
      <c r="E430" s="26"/>
      <c r="F430" s="26"/>
      <c r="G430" s="28"/>
      <c r="H430" s="27"/>
      <c r="I430" s="27"/>
      <c r="J430" s="28"/>
      <c r="K430" s="28"/>
      <c r="N430" s="28"/>
      <c r="O430" s="28"/>
      <c r="P430" s="28"/>
      <c r="Q430" s="28"/>
      <c r="R430" s="28"/>
      <c r="S430" s="28"/>
      <c r="T430" s="28"/>
      <c r="U430" s="28"/>
      <c r="V430" s="28"/>
      <c r="AD430" s="28"/>
      <c r="AE430" s="28"/>
      <c r="AF430" s="28"/>
      <c r="AG430" s="28"/>
      <c r="AH430" s="28"/>
      <c r="AJ430" s="28"/>
      <c r="AK430" s="28"/>
      <c r="AL430" s="28"/>
      <c r="AM430" s="28"/>
      <c r="AN430" s="28"/>
    </row>
    <row r="431" spans="5:40" ht="12.75">
      <c r="E431" s="26"/>
      <c r="F431" s="26"/>
      <c r="H431" s="27"/>
      <c r="I431" s="27"/>
      <c r="R431" s="28"/>
      <c r="S431" s="28"/>
      <c r="U431" s="18"/>
      <c r="V431" s="18"/>
      <c r="AD431" s="28"/>
    </row>
    <row r="432" spans="5:40" ht="12.75">
      <c r="E432" s="26"/>
      <c r="F432" s="26"/>
      <c r="H432" s="27"/>
      <c r="I432" s="27"/>
      <c r="R432" s="28"/>
      <c r="S432" s="28"/>
      <c r="U432" s="18"/>
      <c r="V432" s="18"/>
      <c r="AD432" s="28"/>
    </row>
    <row r="433" spans="5:30" ht="12.75">
      <c r="E433" s="26"/>
      <c r="F433" s="26"/>
      <c r="H433" s="27"/>
      <c r="I433" s="27"/>
      <c r="R433" s="28"/>
      <c r="S433" s="28"/>
      <c r="U433" s="18"/>
      <c r="V433" s="18"/>
      <c r="AD433" s="28"/>
    </row>
    <row r="434" spans="5:30" ht="12.75">
      <c r="E434" s="26"/>
      <c r="F434" s="26"/>
      <c r="H434" s="27"/>
      <c r="I434" s="27"/>
      <c r="R434" s="28"/>
      <c r="S434" s="28"/>
      <c r="U434" s="18"/>
      <c r="V434" s="18"/>
      <c r="AD434" s="28"/>
    </row>
    <row r="435" spans="5:30" ht="12.75">
      <c r="E435" s="26"/>
      <c r="F435" s="26"/>
      <c r="H435" s="27"/>
      <c r="I435" s="27"/>
      <c r="R435" s="28"/>
      <c r="S435" s="28"/>
      <c r="U435" s="18"/>
      <c r="V435" s="18"/>
      <c r="AD435" s="28"/>
    </row>
    <row r="436" spans="5:30" ht="12.75">
      <c r="E436" s="26"/>
      <c r="F436" s="26"/>
      <c r="H436" s="27"/>
      <c r="I436" s="27"/>
      <c r="R436" s="28"/>
      <c r="S436" s="28"/>
      <c r="U436" s="18"/>
      <c r="V436" s="18"/>
      <c r="AD436" s="28"/>
    </row>
    <row r="437" spans="5:30" ht="12.75">
      <c r="E437" s="26"/>
      <c r="F437" s="26"/>
      <c r="H437" s="27"/>
      <c r="I437" s="27"/>
      <c r="R437" s="28"/>
      <c r="S437" s="28"/>
      <c r="U437" s="18"/>
      <c r="V437" s="18"/>
      <c r="AD437" s="28"/>
    </row>
    <row r="438" spans="5:30" ht="12.75">
      <c r="E438" s="26"/>
      <c r="F438" s="26"/>
      <c r="H438" s="27"/>
      <c r="I438" s="27"/>
      <c r="R438" s="28"/>
      <c r="S438" s="28"/>
      <c r="U438" s="18"/>
      <c r="V438" s="18"/>
      <c r="AD438" s="28"/>
    </row>
    <row r="439" spans="5:30" ht="12.75">
      <c r="E439" s="26"/>
      <c r="F439" s="26"/>
      <c r="H439" s="27"/>
      <c r="I439" s="27"/>
      <c r="R439" s="28"/>
      <c r="S439" s="28"/>
      <c r="U439" s="18"/>
      <c r="V439" s="18"/>
      <c r="AD439" s="28"/>
    </row>
    <row r="440" spans="5:30" ht="12.75">
      <c r="E440" s="26"/>
      <c r="F440" s="26"/>
      <c r="H440" s="27"/>
      <c r="I440" s="27"/>
      <c r="R440" s="28"/>
      <c r="S440" s="28"/>
      <c r="U440" s="18"/>
      <c r="V440" s="18"/>
      <c r="AD440" s="28"/>
    </row>
    <row r="441" spans="5:30" ht="12.75">
      <c r="E441" s="26"/>
      <c r="F441" s="26"/>
      <c r="H441" s="27"/>
      <c r="I441" s="27"/>
      <c r="R441" s="28"/>
      <c r="S441" s="28"/>
      <c r="U441" s="18"/>
      <c r="V441" s="18"/>
      <c r="AD441" s="28"/>
    </row>
    <row r="442" spans="5:30" ht="12.75">
      <c r="E442" s="26"/>
      <c r="F442" s="26"/>
      <c r="H442" s="27"/>
      <c r="I442" s="27"/>
      <c r="R442" s="28"/>
      <c r="S442" s="28"/>
      <c r="U442" s="18"/>
      <c r="V442" s="18"/>
      <c r="AD442" s="28"/>
    </row>
    <row r="443" spans="5:30" ht="12.75">
      <c r="E443" s="26"/>
      <c r="F443" s="26"/>
      <c r="H443" s="27"/>
      <c r="I443" s="27"/>
      <c r="R443" s="28"/>
      <c r="S443" s="28"/>
      <c r="U443" s="18"/>
      <c r="V443" s="18"/>
      <c r="AD443" s="28"/>
    </row>
    <row r="444" spans="5:30" ht="12.75">
      <c r="E444" s="26"/>
      <c r="F444" s="26"/>
      <c r="H444" s="27"/>
      <c r="I444" s="27"/>
      <c r="R444" s="28"/>
      <c r="S444" s="28"/>
      <c r="U444" s="18"/>
      <c r="V444" s="18"/>
      <c r="AD444" s="28"/>
    </row>
    <row r="445" spans="5:30" ht="12.75">
      <c r="E445" s="26"/>
      <c r="F445" s="26"/>
      <c r="H445" s="27"/>
      <c r="I445" s="27"/>
      <c r="R445" s="28"/>
      <c r="S445" s="28"/>
      <c r="U445" s="18"/>
      <c r="V445" s="18"/>
      <c r="AD445" s="28"/>
    </row>
    <row r="446" spans="5:30" ht="12.75">
      <c r="E446" s="26"/>
      <c r="F446" s="26"/>
      <c r="H446" s="27"/>
      <c r="I446" s="27"/>
      <c r="R446" s="28"/>
      <c r="S446" s="28"/>
      <c r="U446" s="18"/>
      <c r="V446" s="18"/>
      <c r="AD446" s="28"/>
    </row>
    <row r="447" spans="5:30" ht="12.75">
      <c r="E447" s="26"/>
      <c r="F447" s="26"/>
      <c r="H447" s="27"/>
      <c r="I447" s="27"/>
      <c r="R447" s="28"/>
      <c r="S447" s="28"/>
      <c r="U447" s="18"/>
      <c r="V447" s="18"/>
      <c r="AD447" s="28"/>
    </row>
    <row r="448" spans="5:30" ht="12.75">
      <c r="E448" s="26"/>
      <c r="F448" s="26"/>
      <c r="H448" s="27"/>
      <c r="I448" s="27"/>
      <c r="R448" s="28"/>
      <c r="S448" s="28"/>
      <c r="U448" s="18"/>
      <c r="V448" s="18"/>
      <c r="AD448" s="28"/>
    </row>
    <row r="449" spans="5:30" ht="12.75">
      <c r="E449" s="26"/>
      <c r="F449" s="26"/>
      <c r="H449" s="27"/>
      <c r="I449" s="27"/>
      <c r="R449" s="28"/>
      <c r="S449" s="28"/>
      <c r="U449" s="18"/>
      <c r="V449" s="18"/>
      <c r="AD449" s="28"/>
    </row>
    <row r="450" spans="5:30" ht="12.75">
      <c r="E450" s="26"/>
      <c r="F450" s="26"/>
      <c r="H450" s="27"/>
      <c r="I450" s="27"/>
      <c r="R450" s="28"/>
      <c r="S450" s="28"/>
      <c r="U450" s="18"/>
      <c r="V450" s="18"/>
      <c r="AD450" s="28"/>
    </row>
    <row r="451" spans="5:30" ht="12.75">
      <c r="E451" s="26"/>
      <c r="F451" s="26"/>
      <c r="H451" s="27"/>
      <c r="I451" s="27"/>
      <c r="R451" s="28"/>
      <c r="S451" s="28"/>
      <c r="U451" s="18"/>
      <c r="V451" s="18"/>
      <c r="AD451" s="28"/>
    </row>
    <row r="452" spans="5:30" ht="12.75">
      <c r="E452" s="26"/>
      <c r="F452" s="26"/>
      <c r="H452" s="27"/>
      <c r="I452" s="27"/>
      <c r="R452" s="28"/>
      <c r="S452" s="28"/>
      <c r="U452" s="18"/>
      <c r="V452" s="18"/>
      <c r="AD452" s="28"/>
    </row>
    <row r="453" spans="5:30" ht="12.75">
      <c r="E453" s="26"/>
      <c r="F453" s="26"/>
      <c r="H453" s="27"/>
      <c r="I453" s="27"/>
      <c r="R453" s="28"/>
      <c r="S453" s="28"/>
      <c r="U453" s="18"/>
      <c r="V453" s="18"/>
      <c r="AD453" s="28"/>
    </row>
    <row r="454" spans="5:30" ht="12.75">
      <c r="E454" s="26"/>
      <c r="F454" s="26"/>
      <c r="H454" s="27"/>
      <c r="I454" s="27"/>
      <c r="R454" s="28"/>
      <c r="S454" s="28"/>
      <c r="U454" s="18"/>
      <c r="V454" s="18"/>
      <c r="AD454" s="28"/>
    </row>
    <row r="455" spans="5:30" ht="12.75">
      <c r="E455" s="26"/>
      <c r="F455" s="26"/>
      <c r="H455" s="27"/>
      <c r="I455" s="27"/>
      <c r="R455" s="28"/>
      <c r="S455" s="28"/>
      <c r="U455" s="18"/>
      <c r="V455" s="18"/>
      <c r="AD455" s="28"/>
    </row>
    <row r="456" spans="5:30" ht="12.75">
      <c r="E456" s="26"/>
      <c r="F456" s="26"/>
      <c r="H456" s="27"/>
      <c r="I456" s="27"/>
      <c r="R456" s="28"/>
      <c r="S456" s="28"/>
      <c r="U456" s="18"/>
      <c r="V456" s="18"/>
      <c r="AD456" s="28"/>
    </row>
    <row r="457" spans="5:30" ht="12.75">
      <c r="E457" s="26"/>
      <c r="F457" s="26"/>
      <c r="H457" s="27"/>
      <c r="I457" s="27"/>
      <c r="R457" s="28"/>
      <c r="S457" s="28"/>
      <c r="U457" s="18"/>
      <c r="V457" s="18"/>
      <c r="AD457" s="28"/>
    </row>
    <row r="458" spans="5:30" ht="12.75">
      <c r="E458" s="26"/>
      <c r="F458" s="26"/>
      <c r="H458" s="27"/>
      <c r="I458" s="27"/>
      <c r="R458" s="28"/>
      <c r="S458" s="28"/>
      <c r="U458" s="18"/>
      <c r="V458" s="18"/>
      <c r="AD458" s="28"/>
    </row>
    <row r="459" spans="5:30" ht="12.75">
      <c r="E459" s="26"/>
      <c r="F459" s="26"/>
      <c r="H459" s="27"/>
      <c r="I459" s="27"/>
      <c r="R459" s="28"/>
      <c r="S459" s="28"/>
      <c r="U459" s="18"/>
      <c r="V459" s="18"/>
      <c r="AD459" s="28"/>
    </row>
    <row r="460" spans="5:30" ht="12.75">
      <c r="E460" s="26"/>
      <c r="F460" s="26"/>
      <c r="H460" s="27"/>
      <c r="I460" s="27"/>
      <c r="R460" s="28"/>
      <c r="S460" s="28"/>
      <c r="U460" s="18"/>
      <c r="V460" s="18"/>
      <c r="AD460" s="28"/>
    </row>
    <row r="461" spans="5:30" ht="12.75">
      <c r="E461" s="26"/>
      <c r="F461" s="26"/>
      <c r="H461" s="27"/>
      <c r="I461" s="27"/>
      <c r="R461" s="28"/>
      <c r="S461" s="28"/>
      <c r="U461" s="18"/>
      <c r="V461" s="18"/>
      <c r="AD461" s="28"/>
    </row>
    <row r="462" spans="5:30" ht="12.75">
      <c r="E462" s="26"/>
      <c r="F462" s="26"/>
      <c r="H462" s="27"/>
      <c r="I462" s="27"/>
      <c r="R462" s="28"/>
      <c r="S462" s="28"/>
      <c r="U462" s="18"/>
      <c r="V462" s="18"/>
      <c r="AD462" s="28"/>
    </row>
    <row r="463" spans="5:30" ht="12.75">
      <c r="E463" s="26"/>
      <c r="F463" s="26"/>
      <c r="H463" s="27"/>
      <c r="I463" s="27"/>
      <c r="R463" s="28"/>
      <c r="S463" s="28"/>
      <c r="U463" s="18"/>
      <c r="V463" s="18"/>
      <c r="AD463" s="28"/>
    </row>
    <row r="464" spans="5:30" ht="12.75">
      <c r="E464" s="26"/>
      <c r="F464" s="26"/>
      <c r="H464" s="27"/>
      <c r="I464" s="27"/>
      <c r="R464" s="28"/>
      <c r="S464" s="28"/>
      <c r="U464" s="18"/>
      <c r="V464" s="18"/>
      <c r="AD464" s="28"/>
    </row>
    <row r="465" spans="5:30" ht="12.75">
      <c r="E465" s="26"/>
      <c r="F465" s="26"/>
      <c r="H465" s="27"/>
      <c r="I465" s="27"/>
      <c r="R465" s="28"/>
      <c r="S465" s="28"/>
      <c r="U465" s="18"/>
      <c r="V465" s="18"/>
      <c r="AD465" s="28"/>
    </row>
    <row r="466" spans="5:30" ht="12.75">
      <c r="E466" s="26"/>
      <c r="F466" s="26"/>
      <c r="H466" s="27"/>
      <c r="I466" s="27"/>
      <c r="R466" s="28"/>
      <c r="S466" s="28"/>
      <c r="U466" s="18"/>
      <c r="V466" s="18"/>
      <c r="AD466" s="28"/>
    </row>
    <row r="467" spans="5:30" ht="12.75">
      <c r="E467" s="26"/>
      <c r="F467" s="26"/>
      <c r="H467" s="27"/>
      <c r="I467" s="27"/>
      <c r="R467" s="28"/>
      <c r="S467" s="28"/>
      <c r="U467" s="18"/>
      <c r="V467" s="18"/>
      <c r="AD467" s="28"/>
    </row>
    <row r="468" spans="5:30" ht="12.75">
      <c r="E468" s="26"/>
      <c r="F468" s="26"/>
      <c r="H468" s="27"/>
      <c r="I468" s="27"/>
      <c r="R468" s="28"/>
      <c r="S468" s="28"/>
      <c r="U468" s="18"/>
      <c r="V468" s="18"/>
      <c r="AD468" s="28"/>
    </row>
    <row r="469" spans="5:30" ht="12.75">
      <c r="E469" s="26"/>
      <c r="F469" s="26"/>
      <c r="H469" s="27"/>
      <c r="I469" s="27"/>
      <c r="R469" s="28"/>
      <c r="S469" s="28"/>
      <c r="U469" s="18"/>
      <c r="V469" s="18"/>
      <c r="AD469" s="28"/>
    </row>
    <row r="470" spans="5:30" ht="12.75">
      <c r="E470" s="26"/>
      <c r="F470" s="26"/>
      <c r="H470" s="27"/>
      <c r="I470" s="27"/>
      <c r="R470" s="28"/>
      <c r="S470" s="28"/>
      <c r="U470" s="18"/>
      <c r="V470" s="18"/>
      <c r="AD470" s="28"/>
    </row>
    <row r="471" spans="5:30" ht="12.75">
      <c r="E471" s="26"/>
      <c r="F471" s="26"/>
      <c r="H471" s="27"/>
      <c r="I471" s="27"/>
      <c r="R471" s="28"/>
      <c r="S471" s="28"/>
      <c r="U471" s="18"/>
      <c r="V471" s="18"/>
      <c r="AD471" s="28"/>
    </row>
    <row r="472" spans="5:30" ht="12.75">
      <c r="E472" s="26"/>
      <c r="F472" s="26"/>
      <c r="H472" s="27"/>
      <c r="I472" s="27"/>
      <c r="R472" s="28"/>
      <c r="S472" s="28"/>
      <c r="U472" s="18"/>
      <c r="V472" s="18"/>
      <c r="AD472" s="28"/>
    </row>
    <row r="473" spans="5:30" ht="12.75">
      <c r="E473" s="26"/>
      <c r="F473" s="26"/>
      <c r="H473" s="27"/>
      <c r="I473" s="27"/>
      <c r="R473" s="28"/>
      <c r="S473" s="28"/>
      <c r="U473" s="18"/>
      <c r="V473" s="18"/>
      <c r="AD473" s="28"/>
    </row>
    <row r="474" spans="5:30" ht="12.75">
      <c r="E474" s="26"/>
      <c r="F474" s="26"/>
      <c r="H474" s="27"/>
      <c r="I474" s="27"/>
      <c r="R474" s="28"/>
      <c r="S474" s="28"/>
      <c r="U474" s="18"/>
      <c r="V474" s="18"/>
      <c r="AD474" s="28"/>
    </row>
    <row r="475" spans="5:30" ht="12.75">
      <c r="E475" s="26"/>
      <c r="F475" s="26"/>
      <c r="H475" s="27"/>
      <c r="I475" s="27"/>
      <c r="R475" s="28"/>
      <c r="S475" s="28"/>
      <c r="U475" s="18"/>
      <c r="V475" s="18"/>
      <c r="AD475" s="28"/>
    </row>
    <row r="476" spans="5:30" ht="12.75">
      <c r="E476" s="26"/>
      <c r="F476" s="26"/>
      <c r="H476" s="27"/>
      <c r="I476" s="27"/>
      <c r="R476" s="28"/>
      <c r="S476" s="28"/>
      <c r="U476" s="18"/>
      <c r="V476" s="18"/>
      <c r="AD476" s="28"/>
    </row>
    <row r="477" spans="5:30" ht="12.75">
      <c r="E477" s="26"/>
      <c r="F477" s="26"/>
      <c r="H477" s="27"/>
      <c r="I477" s="27"/>
      <c r="R477" s="28"/>
      <c r="S477" s="28"/>
      <c r="U477" s="18"/>
      <c r="V477" s="18"/>
      <c r="AD477" s="28"/>
    </row>
    <row r="478" spans="5:30" ht="12.75">
      <c r="E478" s="26"/>
      <c r="F478" s="26"/>
      <c r="H478" s="27"/>
      <c r="I478" s="27"/>
      <c r="R478" s="28"/>
      <c r="S478" s="28"/>
      <c r="U478" s="18"/>
      <c r="V478" s="18"/>
      <c r="AD478" s="28"/>
    </row>
    <row r="479" spans="5:30" ht="12.75">
      <c r="E479" s="26"/>
      <c r="F479" s="26"/>
      <c r="H479" s="27"/>
      <c r="I479" s="27"/>
      <c r="R479" s="28"/>
      <c r="S479" s="28"/>
      <c r="U479" s="18"/>
      <c r="V479" s="18"/>
      <c r="AD479" s="28"/>
    </row>
    <row r="480" spans="5:30" ht="12.75">
      <c r="E480" s="26"/>
      <c r="F480" s="26"/>
      <c r="H480" s="27"/>
      <c r="I480" s="27"/>
      <c r="R480" s="28"/>
      <c r="S480" s="28"/>
      <c r="U480" s="18"/>
      <c r="V480" s="18"/>
      <c r="AD480" s="28"/>
    </row>
    <row r="481" spans="5:40" ht="12.75">
      <c r="E481" s="26"/>
      <c r="F481" s="26"/>
      <c r="H481" s="27"/>
      <c r="I481" s="27"/>
      <c r="R481" s="28"/>
      <c r="S481" s="28"/>
      <c r="U481" s="18"/>
      <c r="V481" s="18"/>
      <c r="AD481" s="28"/>
    </row>
    <row r="482" spans="5:40" ht="12.75">
      <c r="E482" s="26"/>
      <c r="F482" s="26"/>
      <c r="H482" s="27"/>
      <c r="I482" s="27"/>
      <c r="R482" s="28"/>
      <c r="S482" s="28"/>
      <c r="U482" s="18"/>
      <c r="V482" s="18"/>
      <c r="AD482" s="28"/>
    </row>
    <row r="483" spans="5:40" ht="12.75">
      <c r="E483" s="26"/>
      <c r="F483" s="26"/>
      <c r="H483" s="27"/>
      <c r="I483" s="27"/>
      <c r="R483" s="28"/>
      <c r="S483" s="28"/>
      <c r="U483" s="18"/>
      <c r="V483" s="18"/>
      <c r="AD483" s="28"/>
    </row>
    <row r="484" spans="5:40" ht="12.75">
      <c r="E484" s="26"/>
      <c r="F484" s="26"/>
      <c r="H484" s="27"/>
      <c r="I484" s="27"/>
      <c r="R484" s="28"/>
      <c r="S484" s="28"/>
      <c r="U484" s="18"/>
      <c r="V484" s="18"/>
      <c r="AD484" s="28"/>
    </row>
    <row r="485" spans="5:40" ht="12.75">
      <c r="E485" s="26"/>
      <c r="F485" s="26"/>
      <c r="H485" s="27"/>
      <c r="I485" s="27"/>
      <c r="R485" s="28"/>
      <c r="S485" s="28"/>
      <c r="U485" s="18"/>
      <c r="V485" s="18"/>
      <c r="AD485" s="28"/>
    </row>
    <row r="486" spans="5:40" ht="12.75">
      <c r="E486" s="26"/>
      <c r="F486" s="26"/>
      <c r="H486" s="27"/>
      <c r="I486" s="27"/>
      <c r="R486" s="28"/>
      <c r="S486" s="28"/>
      <c r="U486" s="18"/>
      <c r="V486" s="18"/>
      <c r="AD486" s="28"/>
    </row>
    <row r="487" spans="5:40" ht="12.75">
      <c r="E487" s="26"/>
      <c r="F487" s="26"/>
      <c r="H487" s="27"/>
      <c r="I487" s="27"/>
      <c r="R487" s="28"/>
      <c r="S487" s="28"/>
      <c r="U487" s="18"/>
      <c r="V487" s="18"/>
      <c r="AD487" s="28"/>
    </row>
    <row r="488" spans="5:40" ht="12.75">
      <c r="E488" s="26"/>
      <c r="F488" s="26"/>
      <c r="H488" s="27"/>
      <c r="I488" s="27"/>
      <c r="R488" s="28"/>
      <c r="S488" s="28"/>
      <c r="U488" s="18"/>
      <c r="V488" s="18"/>
      <c r="AD488" s="28"/>
    </row>
    <row r="489" spans="5:40" ht="12.75">
      <c r="E489" s="26"/>
      <c r="F489" s="26"/>
      <c r="H489" s="27"/>
      <c r="I489" s="27"/>
      <c r="R489" s="28"/>
      <c r="S489" s="28"/>
      <c r="U489" s="18"/>
      <c r="V489" s="18"/>
      <c r="AD489" s="28"/>
    </row>
    <row r="490" spans="5:40" ht="12.75">
      <c r="E490" s="26"/>
      <c r="F490" s="26"/>
      <c r="H490" s="27"/>
      <c r="I490" s="27"/>
      <c r="R490" s="28"/>
      <c r="S490" s="28"/>
      <c r="U490" s="18"/>
      <c r="V490" s="18"/>
      <c r="AD490" s="28"/>
    </row>
    <row r="491" spans="5:40" ht="12.75">
      <c r="E491" s="26"/>
      <c r="F491" s="26"/>
      <c r="H491" s="27"/>
      <c r="I491" s="27"/>
      <c r="R491" s="28"/>
      <c r="S491" s="28"/>
      <c r="U491" s="18"/>
      <c r="V491" s="18"/>
      <c r="AD491" s="28"/>
    </row>
    <row r="492" spans="5:40" ht="12.75">
      <c r="E492" s="26"/>
      <c r="F492" s="26"/>
      <c r="H492" s="27"/>
      <c r="I492" s="27"/>
      <c r="R492" s="28"/>
      <c r="S492" s="28"/>
      <c r="U492" s="18"/>
      <c r="V492" s="18"/>
      <c r="AD492" s="28"/>
    </row>
    <row r="493" spans="5:40" ht="12.75">
      <c r="E493" s="26"/>
      <c r="F493" s="26"/>
      <c r="H493" s="27"/>
      <c r="I493" s="27"/>
      <c r="R493" s="28"/>
      <c r="S493" s="28"/>
      <c r="U493" s="18"/>
      <c r="V493" s="18"/>
      <c r="AD493" s="28"/>
    </row>
    <row r="494" spans="5:40" ht="12.75">
      <c r="E494" s="26"/>
      <c r="F494" s="26"/>
      <c r="H494" s="27"/>
      <c r="I494" s="27"/>
      <c r="R494" s="28"/>
      <c r="S494" s="28"/>
      <c r="U494" s="18"/>
      <c r="V494" s="18"/>
      <c r="AD494" s="28"/>
    </row>
    <row r="495" spans="5:40" ht="12.75">
      <c r="E495" s="26"/>
      <c r="F495" s="26"/>
      <c r="H495" s="27"/>
      <c r="I495" s="27"/>
      <c r="R495" s="28"/>
      <c r="S495" s="28"/>
      <c r="U495" s="18"/>
      <c r="V495" s="18"/>
      <c r="AD495" s="28"/>
    </row>
    <row r="496" spans="5:40" ht="12.75">
      <c r="E496" s="26"/>
      <c r="F496" s="26"/>
      <c r="G496" s="28"/>
      <c r="H496" s="27"/>
      <c r="I496" s="27"/>
      <c r="J496" s="28"/>
      <c r="K496" s="28"/>
      <c r="N496" s="28"/>
      <c r="O496" s="28"/>
      <c r="P496" s="28"/>
      <c r="Q496" s="28"/>
      <c r="R496" s="28"/>
      <c r="S496" s="28"/>
      <c r="T496" s="28"/>
      <c r="U496" s="28"/>
      <c r="V496" s="28"/>
      <c r="AD496" s="28"/>
      <c r="AE496" s="28"/>
      <c r="AF496" s="28"/>
      <c r="AG496" s="28"/>
      <c r="AH496" s="28"/>
      <c r="AJ496" s="28"/>
      <c r="AK496" s="28"/>
      <c r="AL496" s="28"/>
      <c r="AM496" s="28"/>
      <c r="AN496" s="28"/>
    </row>
    <row r="497" spans="5:30" ht="12.75">
      <c r="E497" s="26"/>
      <c r="F497" s="26"/>
      <c r="H497" s="27"/>
      <c r="I497" s="27"/>
      <c r="R497" s="28"/>
      <c r="S497" s="28"/>
      <c r="U497" s="18"/>
      <c r="V497" s="18"/>
      <c r="AD497" s="28"/>
    </row>
    <row r="498" spans="5:30" ht="12.75">
      <c r="E498" s="26"/>
      <c r="F498" s="26"/>
      <c r="H498" s="27"/>
      <c r="I498" s="27"/>
      <c r="R498" s="28"/>
      <c r="S498" s="28"/>
      <c r="U498" s="18"/>
      <c r="V498" s="18"/>
      <c r="AD498" s="28"/>
    </row>
    <row r="499" spans="5:30" ht="12.75">
      <c r="E499" s="26"/>
      <c r="F499" s="26"/>
      <c r="H499" s="27"/>
      <c r="I499" s="27"/>
      <c r="R499" s="28"/>
      <c r="S499" s="28"/>
      <c r="U499" s="18"/>
      <c r="V499" s="18"/>
      <c r="AD499" s="28"/>
    </row>
    <row r="500" spans="5:30" ht="12.75">
      <c r="E500" s="26"/>
      <c r="F500" s="26"/>
      <c r="H500" s="27"/>
      <c r="I500" s="27"/>
      <c r="R500" s="28"/>
      <c r="S500" s="28"/>
      <c r="U500" s="18"/>
      <c r="V500" s="18"/>
      <c r="AD500" s="28"/>
    </row>
    <row r="501" spans="5:30" ht="12.75">
      <c r="E501" s="26"/>
      <c r="F501" s="26"/>
      <c r="H501" s="27"/>
      <c r="I501" s="27"/>
      <c r="R501" s="28"/>
      <c r="S501" s="28"/>
      <c r="U501" s="18"/>
      <c r="V501" s="18"/>
      <c r="AD501" s="28"/>
    </row>
    <row r="502" spans="5:30" ht="12.75">
      <c r="E502" s="26"/>
      <c r="F502" s="26"/>
      <c r="H502" s="27"/>
      <c r="I502" s="27"/>
      <c r="R502" s="28"/>
      <c r="S502" s="28"/>
      <c r="U502" s="18"/>
      <c r="V502" s="18"/>
      <c r="AD502" s="28"/>
    </row>
    <row r="503" spans="5:30" ht="12.75">
      <c r="E503" s="26"/>
      <c r="F503" s="26"/>
      <c r="H503" s="27"/>
      <c r="I503" s="27"/>
      <c r="R503" s="28"/>
      <c r="S503" s="28"/>
      <c r="U503" s="18"/>
      <c r="V503" s="18"/>
      <c r="AD503" s="28"/>
    </row>
    <row r="504" spans="5:30" ht="12.75">
      <c r="E504" s="26"/>
      <c r="F504" s="26"/>
      <c r="H504" s="27"/>
      <c r="I504" s="27"/>
      <c r="R504" s="28"/>
      <c r="S504" s="28"/>
      <c r="U504" s="18"/>
      <c r="V504" s="18"/>
      <c r="AD504" s="28"/>
    </row>
    <row r="505" spans="5:30" ht="12.75">
      <c r="E505" s="26"/>
      <c r="F505" s="26"/>
      <c r="H505" s="27"/>
      <c r="I505" s="27"/>
      <c r="R505" s="28"/>
      <c r="S505" s="28"/>
      <c r="U505" s="18"/>
      <c r="V505" s="18"/>
      <c r="AD505" s="28"/>
    </row>
    <row r="506" spans="5:30" ht="12.75">
      <c r="E506" s="26"/>
      <c r="F506" s="26"/>
      <c r="H506" s="27"/>
      <c r="I506" s="27"/>
      <c r="R506" s="28"/>
      <c r="S506" s="28"/>
      <c r="U506" s="18"/>
      <c r="V506" s="18"/>
      <c r="AD506" s="28"/>
    </row>
    <row r="507" spans="5:30" ht="12.75">
      <c r="E507" s="26"/>
      <c r="F507" s="26"/>
      <c r="H507" s="27"/>
      <c r="I507" s="27"/>
      <c r="R507" s="28"/>
      <c r="S507" s="28"/>
      <c r="U507" s="18"/>
      <c r="V507" s="18"/>
      <c r="AD507" s="28"/>
    </row>
    <row r="508" spans="5:30" ht="12.75">
      <c r="E508" s="26"/>
      <c r="F508" s="26"/>
      <c r="H508" s="27"/>
      <c r="I508" s="27"/>
      <c r="R508" s="28"/>
      <c r="S508" s="28"/>
      <c r="U508" s="18"/>
      <c r="V508" s="18"/>
      <c r="AD508" s="28"/>
    </row>
    <row r="509" spans="5:30" ht="12.75">
      <c r="E509" s="26"/>
      <c r="F509" s="26"/>
      <c r="H509" s="27"/>
      <c r="I509" s="27"/>
      <c r="R509" s="28"/>
      <c r="S509" s="28"/>
      <c r="U509" s="18"/>
      <c r="V509" s="18"/>
      <c r="AD509" s="28"/>
    </row>
    <row r="510" spans="5:30" ht="12.75">
      <c r="E510" s="26"/>
      <c r="F510" s="26"/>
      <c r="H510" s="27"/>
      <c r="I510" s="27"/>
      <c r="R510" s="28"/>
      <c r="S510" s="28"/>
      <c r="U510" s="18"/>
      <c r="V510" s="18"/>
      <c r="AD510" s="28"/>
    </row>
    <row r="511" spans="5:30" ht="12.75">
      <c r="E511" s="26"/>
      <c r="F511" s="26"/>
      <c r="H511" s="27"/>
      <c r="I511" s="27"/>
      <c r="R511" s="28"/>
      <c r="S511" s="28"/>
      <c r="U511" s="18"/>
      <c r="V511" s="18"/>
      <c r="AD511" s="28"/>
    </row>
    <row r="512" spans="5:30" ht="12.75">
      <c r="E512" s="26"/>
      <c r="F512" s="26"/>
      <c r="H512" s="27"/>
      <c r="I512" s="27"/>
      <c r="R512" s="28"/>
      <c r="S512" s="28"/>
      <c r="U512" s="18"/>
      <c r="V512" s="18"/>
      <c r="AD512" s="28"/>
    </row>
    <row r="513" spans="5:30" ht="12.75">
      <c r="E513" s="26"/>
      <c r="F513" s="26"/>
      <c r="H513" s="27"/>
      <c r="I513" s="27"/>
      <c r="R513" s="28"/>
      <c r="S513" s="28"/>
      <c r="U513" s="18"/>
      <c r="V513" s="18"/>
      <c r="AD513" s="28"/>
    </row>
    <row r="514" spans="5:30" ht="12.75">
      <c r="E514" s="26"/>
      <c r="F514" s="26"/>
      <c r="H514" s="27"/>
      <c r="I514" s="27"/>
      <c r="R514" s="28"/>
      <c r="S514" s="28"/>
      <c r="U514" s="18"/>
      <c r="V514" s="18"/>
      <c r="AD514" s="28"/>
    </row>
    <row r="515" spans="5:30" ht="12.75">
      <c r="E515" s="26"/>
      <c r="F515" s="26"/>
      <c r="H515" s="27"/>
      <c r="I515" s="27"/>
      <c r="R515" s="28"/>
      <c r="S515" s="28"/>
      <c r="U515" s="18"/>
      <c r="V515" s="18"/>
      <c r="AD515" s="28"/>
    </row>
    <row r="516" spans="5:30" ht="12.75">
      <c r="E516" s="26"/>
      <c r="F516" s="26"/>
      <c r="H516" s="27"/>
      <c r="I516" s="27"/>
      <c r="R516" s="28"/>
      <c r="S516" s="28"/>
      <c r="U516" s="18"/>
      <c r="V516" s="18"/>
      <c r="AD516" s="28"/>
    </row>
    <row r="517" spans="5:30" ht="12.75">
      <c r="E517" s="26"/>
      <c r="F517" s="26"/>
      <c r="H517" s="27"/>
      <c r="I517" s="27"/>
      <c r="R517" s="28"/>
      <c r="S517" s="28"/>
      <c r="U517" s="18"/>
      <c r="V517" s="18"/>
      <c r="AD517" s="28"/>
    </row>
    <row r="518" spans="5:30" ht="12.75">
      <c r="E518" s="26"/>
      <c r="F518" s="26"/>
      <c r="H518" s="27"/>
      <c r="I518" s="27"/>
      <c r="R518" s="28"/>
      <c r="S518" s="28"/>
      <c r="U518" s="18"/>
      <c r="V518" s="18"/>
      <c r="AD518" s="28"/>
    </row>
    <row r="519" spans="5:30" ht="12.75">
      <c r="E519" s="26"/>
      <c r="F519" s="26"/>
      <c r="H519" s="27"/>
      <c r="I519" s="27"/>
      <c r="R519" s="28"/>
      <c r="S519" s="28"/>
      <c r="U519" s="18"/>
      <c r="V519" s="18"/>
      <c r="AD519" s="28"/>
    </row>
    <row r="520" spans="5:30" ht="12.75">
      <c r="E520" s="26"/>
      <c r="F520" s="26"/>
      <c r="H520" s="27"/>
      <c r="I520" s="27"/>
      <c r="R520" s="28"/>
      <c r="S520" s="28"/>
      <c r="U520" s="18"/>
      <c r="V520" s="18"/>
      <c r="AD520" s="28"/>
    </row>
    <row r="521" spans="5:30" ht="12.75">
      <c r="E521" s="26"/>
      <c r="F521" s="26"/>
      <c r="H521" s="27"/>
      <c r="I521" s="27"/>
      <c r="R521" s="28"/>
      <c r="S521" s="28"/>
      <c r="U521" s="18"/>
      <c r="V521" s="18"/>
      <c r="AD521" s="28"/>
    </row>
    <row r="522" spans="5:30" ht="12.75">
      <c r="E522" s="26"/>
      <c r="F522" s="26"/>
      <c r="H522" s="27"/>
      <c r="I522" s="27"/>
      <c r="R522" s="28"/>
      <c r="S522" s="28"/>
      <c r="U522" s="18"/>
      <c r="V522" s="18"/>
      <c r="AD522" s="28"/>
    </row>
    <row r="523" spans="5:30" ht="12.75">
      <c r="E523" s="26"/>
      <c r="F523" s="26"/>
      <c r="H523" s="27"/>
      <c r="I523" s="27"/>
      <c r="R523" s="28"/>
      <c r="S523" s="28"/>
      <c r="U523" s="18"/>
      <c r="V523" s="18"/>
      <c r="AD523" s="28"/>
    </row>
    <row r="524" spans="5:30" ht="12.75">
      <c r="E524" s="26"/>
      <c r="F524" s="26"/>
      <c r="H524" s="27"/>
      <c r="I524" s="27"/>
      <c r="R524" s="28"/>
      <c r="S524" s="28"/>
      <c r="U524" s="18"/>
      <c r="V524" s="18"/>
      <c r="AD524" s="28"/>
    </row>
    <row r="525" spans="5:30" ht="12.75">
      <c r="E525" s="26"/>
      <c r="F525" s="26"/>
      <c r="H525" s="27"/>
      <c r="I525" s="27"/>
      <c r="R525" s="28"/>
      <c r="S525" s="28"/>
      <c r="U525" s="18"/>
      <c r="V525" s="18"/>
      <c r="AD525" s="28"/>
    </row>
    <row r="526" spans="5:30" ht="12.75">
      <c r="E526" s="26"/>
      <c r="F526" s="26"/>
      <c r="H526" s="27"/>
      <c r="I526" s="27"/>
      <c r="R526" s="28"/>
      <c r="S526" s="28"/>
      <c r="U526" s="18"/>
      <c r="V526" s="18"/>
      <c r="AD526" s="28"/>
    </row>
    <row r="527" spans="5:30" ht="12.75">
      <c r="E527" s="26"/>
      <c r="F527" s="26"/>
      <c r="H527" s="27"/>
      <c r="I527" s="27"/>
      <c r="R527" s="28"/>
      <c r="S527" s="28"/>
      <c r="U527" s="18"/>
      <c r="V527" s="18"/>
      <c r="AD527" s="28"/>
    </row>
    <row r="528" spans="5:30" ht="12.75">
      <c r="E528" s="26"/>
      <c r="F528" s="26"/>
      <c r="H528" s="27"/>
      <c r="I528" s="27"/>
      <c r="R528" s="28"/>
      <c r="S528" s="28"/>
      <c r="U528" s="18"/>
      <c r="V528" s="18"/>
      <c r="AD528" s="28"/>
    </row>
    <row r="529" spans="5:30" ht="12.75">
      <c r="E529" s="26"/>
      <c r="F529" s="26"/>
      <c r="H529" s="27"/>
      <c r="I529" s="27"/>
      <c r="R529" s="28"/>
      <c r="S529" s="28"/>
      <c r="U529" s="18"/>
      <c r="V529" s="18"/>
      <c r="AD529" s="28"/>
    </row>
    <row r="530" spans="5:30" ht="12.75">
      <c r="E530" s="26"/>
      <c r="F530" s="26"/>
      <c r="H530" s="27"/>
      <c r="I530" s="27"/>
      <c r="R530" s="28"/>
      <c r="S530" s="28"/>
      <c r="U530" s="18"/>
      <c r="V530" s="18"/>
      <c r="AD530" s="28"/>
    </row>
    <row r="531" spans="5:30" ht="12.75">
      <c r="E531" s="26"/>
      <c r="F531" s="26"/>
      <c r="H531" s="27"/>
      <c r="I531" s="27"/>
      <c r="R531" s="28"/>
      <c r="S531" s="28"/>
      <c r="U531" s="18"/>
      <c r="V531" s="18"/>
      <c r="AD531" s="28"/>
    </row>
    <row r="532" spans="5:30" ht="12.75">
      <c r="E532" s="26"/>
      <c r="F532" s="26"/>
      <c r="H532" s="27"/>
      <c r="I532" s="27"/>
      <c r="R532" s="28"/>
      <c r="S532" s="28"/>
      <c r="U532" s="18"/>
      <c r="V532" s="18"/>
      <c r="AD532" s="28"/>
    </row>
    <row r="533" spans="5:30" ht="12.75">
      <c r="E533" s="26"/>
      <c r="F533" s="26"/>
      <c r="H533" s="27"/>
      <c r="I533" s="27"/>
      <c r="R533" s="28"/>
      <c r="S533" s="28"/>
      <c r="U533" s="18"/>
      <c r="V533" s="18"/>
      <c r="AD533" s="28"/>
    </row>
    <row r="534" spans="5:30" ht="12.75">
      <c r="E534" s="26"/>
      <c r="F534" s="26"/>
      <c r="H534" s="27"/>
      <c r="I534" s="27"/>
      <c r="R534" s="28"/>
      <c r="S534" s="28"/>
      <c r="U534" s="18"/>
      <c r="V534" s="18"/>
      <c r="AD534" s="28"/>
    </row>
    <row r="535" spans="5:30" ht="12.75">
      <c r="E535" s="26"/>
      <c r="F535" s="26"/>
      <c r="H535" s="27"/>
      <c r="I535" s="27"/>
      <c r="R535" s="28"/>
      <c r="S535" s="28"/>
      <c r="U535" s="18"/>
      <c r="V535" s="18"/>
      <c r="AD535" s="28"/>
    </row>
    <row r="536" spans="5:30" ht="12.75">
      <c r="E536" s="26"/>
      <c r="F536" s="26"/>
      <c r="H536" s="27"/>
      <c r="I536" s="27"/>
      <c r="R536" s="28"/>
      <c r="S536" s="28"/>
      <c r="U536" s="18"/>
      <c r="V536" s="18"/>
      <c r="AD536" s="28"/>
    </row>
    <row r="537" spans="5:30" ht="12.75">
      <c r="E537" s="26"/>
      <c r="F537" s="26"/>
      <c r="H537" s="27"/>
      <c r="I537" s="27"/>
      <c r="R537" s="28"/>
      <c r="S537" s="28"/>
      <c r="U537" s="18"/>
      <c r="V537" s="18"/>
      <c r="AD537" s="28"/>
    </row>
    <row r="538" spans="5:30" ht="12.75">
      <c r="E538" s="26"/>
      <c r="F538" s="26"/>
      <c r="H538" s="27"/>
      <c r="I538" s="27"/>
      <c r="R538" s="28"/>
      <c r="S538" s="28"/>
      <c r="U538" s="18"/>
      <c r="V538" s="18"/>
      <c r="AD538" s="28"/>
    </row>
    <row r="539" spans="5:30" ht="12.75">
      <c r="E539" s="26"/>
      <c r="F539" s="26"/>
      <c r="H539" s="27"/>
      <c r="I539" s="27"/>
      <c r="R539" s="28"/>
      <c r="S539" s="28"/>
      <c r="U539" s="18"/>
      <c r="V539" s="18"/>
      <c r="AD539" s="28"/>
    </row>
    <row r="540" spans="5:30" ht="12.75">
      <c r="E540" s="26"/>
      <c r="F540" s="26"/>
      <c r="H540" s="27"/>
      <c r="I540" s="27"/>
      <c r="R540" s="28"/>
      <c r="S540" s="28"/>
      <c r="U540" s="18"/>
      <c r="V540" s="18"/>
      <c r="AD540" s="28"/>
    </row>
    <row r="541" spans="5:30" ht="12.75">
      <c r="E541" s="26"/>
      <c r="F541" s="26"/>
      <c r="H541" s="27"/>
      <c r="I541" s="27"/>
      <c r="R541" s="28"/>
      <c r="S541" s="28"/>
      <c r="U541" s="18"/>
      <c r="V541" s="18"/>
      <c r="AD541" s="28"/>
    </row>
    <row r="542" spans="5:30" ht="12.75">
      <c r="E542" s="26"/>
      <c r="F542" s="26"/>
      <c r="H542" s="27"/>
      <c r="I542" s="27"/>
      <c r="R542" s="28"/>
      <c r="S542" s="28"/>
      <c r="U542" s="18"/>
      <c r="V542" s="18"/>
      <c r="AD542" s="28"/>
    </row>
    <row r="543" spans="5:30" ht="12.75">
      <c r="E543" s="26"/>
      <c r="F543" s="26"/>
      <c r="H543" s="27"/>
      <c r="I543" s="27"/>
      <c r="U543" s="18"/>
      <c r="V543" s="18"/>
    </row>
    <row r="544" spans="5:30" ht="12.75">
      <c r="E544" s="26"/>
      <c r="F544" s="26"/>
      <c r="H544" s="27"/>
      <c r="I544" s="27"/>
      <c r="R544" s="28"/>
      <c r="S544" s="28"/>
      <c r="U544" s="18"/>
      <c r="V544" s="18"/>
      <c r="AD544" s="28"/>
    </row>
    <row r="545" spans="5:30" ht="12.75">
      <c r="E545" s="26"/>
      <c r="F545" s="26"/>
      <c r="H545" s="27"/>
      <c r="I545" s="27"/>
      <c r="R545" s="28"/>
      <c r="S545" s="28"/>
      <c r="U545" s="18"/>
      <c r="V545" s="18"/>
      <c r="AD545" s="28"/>
    </row>
    <row r="546" spans="5:30" ht="12.75">
      <c r="E546" s="26"/>
      <c r="F546" s="26"/>
      <c r="H546" s="27"/>
      <c r="I546" s="27"/>
      <c r="R546" s="28"/>
      <c r="S546" s="28"/>
      <c r="U546" s="18"/>
      <c r="V546" s="18"/>
      <c r="AD546" s="28"/>
    </row>
    <row r="547" spans="5:30" ht="12.75">
      <c r="E547" s="26"/>
      <c r="F547" s="26"/>
      <c r="H547" s="27"/>
      <c r="I547" s="27"/>
      <c r="R547" s="28"/>
      <c r="S547" s="28"/>
      <c r="U547" s="18"/>
      <c r="V547" s="18"/>
      <c r="AD547" s="28"/>
    </row>
    <row r="548" spans="5:30" ht="12.75">
      <c r="E548" s="26"/>
      <c r="F548" s="26"/>
      <c r="H548" s="27"/>
      <c r="I548" s="27"/>
      <c r="R548" s="28"/>
      <c r="S548" s="28"/>
      <c r="U548" s="18"/>
      <c r="V548" s="18"/>
      <c r="AD548" s="28"/>
    </row>
    <row r="549" spans="5:30" ht="12.75">
      <c r="E549" s="26"/>
      <c r="F549" s="26"/>
      <c r="H549" s="27"/>
      <c r="I549" s="27"/>
      <c r="R549" s="28"/>
      <c r="S549" s="28"/>
      <c r="U549" s="18"/>
      <c r="V549" s="18"/>
      <c r="AD549" s="28"/>
    </row>
    <row r="550" spans="5:30" ht="12.75">
      <c r="E550" s="26"/>
      <c r="F550" s="26"/>
      <c r="H550" s="27"/>
      <c r="I550" s="27"/>
      <c r="R550" s="28"/>
      <c r="S550" s="28"/>
      <c r="U550" s="18"/>
      <c r="V550" s="18"/>
      <c r="AD550" s="28"/>
    </row>
    <row r="551" spans="5:30" ht="12.75">
      <c r="E551" s="26"/>
      <c r="F551" s="26"/>
      <c r="H551" s="27"/>
      <c r="I551" s="27"/>
      <c r="R551" s="28"/>
      <c r="S551" s="28"/>
      <c r="U551" s="18"/>
      <c r="V551" s="18"/>
      <c r="AD551" s="28"/>
    </row>
    <row r="552" spans="5:30" ht="12.75">
      <c r="E552" s="26"/>
      <c r="F552" s="26"/>
      <c r="H552" s="27"/>
      <c r="I552" s="27"/>
      <c r="R552" s="28"/>
      <c r="S552" s="28"/>
      <c r="U552" s="18"/>
      <c r="V552" s="18"/>
      <c r="AD552" s="28"/>
    </row>
    <row r="553" spans="5:30" ht="12.75">
      <c r="E553" s="26"/>
      <c r="F553" s="26"/>
      <c r="H553" s="27"/>
      <c r="I553" s="27"/>
      <c r="R553" s="28"/>
      <c r="S553" s="28"/>
      <c r="U553" s="18"/>
      <c r="V553" s="18"/>
      <c r="AD553" s="28"/>
    </row>
    <row r="554" spans="5:30" ht="12.75">
      <c r="E554" s="26"/>
      <c r="F554" s="26"/>
      <c r="H554" s="27"/>
      <c r="I554" s="27"/>
      <c r="R554" s="28"/>
      <c r="S554" s="28"/>
      <c r="U554" s="18"/>
      <c r="V554" s="18"/>
      <c r="AD554" s="28"/>
    </row>
    <row r="555" spans="5:30" ht="12.75">
      <c r="E555" s="26"/>
      <c r="F555" s="26"/>
      <c r="H555" s="27"/>
      <c r="I555" s="27"/>
      <c r="R555" s="28"/>
      <c r="S555" s="28"/>
      <c r="U555" s="18"/>
      <c r="V555" s="18"/>
      <c r="AD555" s="28"/>
    </row>
    <row r="556" spans="5:30" ht="12.75">
      <c r="E556" s="26"/>
      <c r="F556" s="26"/>
      <c r="H556" s="27"/>
      <c r="I556" s="27"/>
      <c r="R556" s="28"/>
      <c r="S556" s="28"/>
      <c r="U556" s="18"/>
      <c r="V556" s="18"/>
      <c r="AD556" s="28"/>
    </row>
    <row r="557" spans="5:30" ht="12.75">
      <c r="E557" s="26"/>
      <c r="F557" s="26"/>
      <c r="H557" s="27"/>
      <c r="I557" s="27"/>
      <c r="R557" s="28"/>
      <c r="S557" s="28"/>
      <c r="U557" s="18"/>
      <c r="V557" s="18"/>
      <c r="AD557" s="28"/>
    </row>
    <row r="558" spans="5:30" ht="12.75">
      <c r="E558" s="26"/>
      <c r="F558" s="26"/>
      <c r="H558" s="27"/>
      <c r="I558" s="27"/>
      <c r="R558" s="28"/>
      <c r="S558" s="28"/>
      <c r="U558" s="18"/>
      <c r="V558" s="18"/>
      <c r="AD558" s="28"/>
    </row>
    <row r="559" spans="5:30" ht="12.75">
      <c r="E559" s="26"/>
      <c r="F559" s="26"/>
      <c r="H559" s="27"/>
      <c r="I559" s="27"/>
      <c r="R559" s="28"/>
      <c r="S559" s="28"/>
      <c r="U559" s="18"/>
      <c r="V559" s="18"/>
      <c r="AD559" s="28"/>
    </row>
    <row r="560" spans="5:30" ht="12.75">
      <c r="E560" s="26"/>
      <c r="F560" s="26"/>
      <c r="H560" s="27"/>
      <c r="I560" s="27"/>
      <c r="R560" s="28"/>
      <c r="S560" s="28"/>
      <c r="U560" s="18"/>
      <c r="V560" s="18"/>
      <c r="AD560" s="28"/>
    </row>
    <row r="561" spans="5:30" ht="12.75">
      <c r="E561" s="26"/>
      <c r="F561" s="26"/>
      <c r="H561" s="27"/>
      <c r="I561" s="27"/>
      <c r="R561" s="28"/>
      <c r="S561" s="28"/>
      <c r="U561" s="18"/>
      <c r="V561" s="18"/>
      <c r="AD561" s="28"/>
    </row>
    <row r="562" spans="5:30" ht="12.75">
      <c r="E562" s="26"/>
      <c r="F562" s="26"/>
      <c r="H562" s="27"/>
      <c r="I562" s="27"/>
      <c r="R562" s="28"/>
      <c r="S562" s="28"/>
      <c r="U562" s="18"/>
      <c r="V562" s="18"/>
      <c r="AD562" s="28"/>
    </row>
    <row r="563" spans="5:30" ht="12.75">
      <c r="E563" s="26"/>
      <c r="F563" s="26"/>
      <c r="H563" s="27"/>
      <c r="I563" s="27"/>
      <c r="R563" s="28"/>
      <c r="S563" s="28"/>
      <c r="U563" s="18"/>
      <c r="V563" s="18"/>
      <c r="AD563" s="28"/>
    </row>
    <row r="564" spans="5:30" ht="12.75">
      <c r="E564" s="26"/>
      <c r="F564" s="26"/>
      <c r="H564" s="27"/>
      <c r="I564" s="27"/>
      <c r="R564" s="28"/>
      <c r="S564" s="28"/>
      <c r="U564" s="18"/>
      <c r="V564" s="18"/>
      <c r="AD564" s="28"/>
    </row>
    <row r="565" spans="5:30" ht="12.75">
      <c r="E565" s="26"/>
      <c r="F565" s="26"/>
      <c r="H565" s="27"/>
      <c r="I565" s="27"/>
      <c r="R565" s="28"/>
      <c r="S565" s="28"/>
      <c r="U565" s="18"/>
      <c r="V565" s="18"/>
      <c r="AD565" s="28"/>
    </row>
    <row r="566" spans="5:30" ht="12.75">
      <c r="E566" s="26"/>
      <c r="F566" s="26"/>
      <c r="H566" s="27"/>
      <c r="I566" s="27"/>
      <c r="R566" s="28"/>
      <c r="S566" s="28"/>
      <c r="U566" s="18"/>
      <c r="V566" s="18"/>
      <c r="AD566" s="28"/>
    </row>
    <row r="567" spans="5:30" ht="12.75">
      <c r="E567" s="26"/>
      <c r="F567" s="26"/>
      <c r="H567" s="27"/>
      <c r="I567" s="27"/>
      <c r="R567" s="28"/>
      <c r="S567" s="28"/>
      <c r="U567" s="18"/>
      <c r="V567" s="18"/>
      <c r="AD567" s="28"/>
    </row>
    <row r="568" spans="5:30" ht="12.75">
      <c r="E568" s="26"/>
      <c r="F568" s="26"/>
      <c r="H568" s="27"/>
      <c r="I568" s="27"/>
      <c r="R568" s="28"/>
      <c r="S568" s="28"/>
      <c r="U568" s="18"/>
      <c r="V568" s="18"/>
      <c r="AD568" s="28"/>
    </row>
    <row r="569" spans="5:30" ht="12.75">
      <c r="E569" s="26"/>
      <c r="F569" s="26"/>
      <c r="H569" s="27"/>
      <c r="I569" s="27"/>
      <c r="R569" s="28"/>
      <c r="S569" s="28"/>
      <c r="U569" s="18"/>
      <c r="V569" s="18"/>
      <c r="AD569" s="28"/>
    </row>
    <row r="570" spans="5:30" ht="12.75">
      <c r="E570" s="26"/>
      <c r="F570" s="26"/>
      <c r="H570" s="27"/>
      <c r="I570" s="27"/>
      <c r="R570" s="28"/>
      <c r="S570" s="28"/>
      <c r="U570" s="18"/>
      <c r="V570" s="18"/>
      <c r="AD570" s="28"/>
    </row>
    <row r="571" spans="5:30" ht="12.75">
      <c r="E571" s="26"/>
      <c r="F571" s="26"/>
      <c r="H571" s="27"/>
      <c r="I571" s="27"/>
      <c r="R571" s="28"/>
      <c r="S571" s="28"/>
      <c r="U571" s="18"/>
      <c r="V571" s="18"/>
      <c r="AD571" s="28"/>
    </row>
    <row r="572" spans="5:30" ht="12.75">
      <c r="E572" s="26"/>
      <c r="F572" s="26"/>
      <c r="H572" s="27"/>
      <c r="I572" s="27"/>
      <c r="R572" s="28"/>
      <c r="S572" s="28"/>
      <c r="U572" s="18"/>
      <c r="V572" s="18"/>
      <c r="AD572" s="28"/>
    </row>
    <row r="573" spans="5:30" ht="12.75">
      <c r="E573" s="26"/>
      <c r="F573" s="26"/>
      <c r="H573" s="27"/>
      <c r="I573" s="27"/>
      <c r="R573" s="28"/>
      <c r="S573" s="28"/>
      <c r="U573" s="18"/>
      <c r="V573" s="18"/>
      <c r="AD573" s="28"/>
    </row>
    <row r="574" spans="5:30" ht="12.75">
      <c r="E574" s="26"/>
      <c r="F574" s="26"/>
      <c r="H574" s="27"/>
      <c r="I574" s="27"/>
      <c r="R574" s="28"/>
      <c r="S574" s="28"/>
      <c r="U574" s="18"/>
      <c r="V574" s="18"/>
      <c r="AD574" s="28"/>
    </row>
    <row r="575" spans="5:30" ht="12.75">
      <c r="E575" s="26"/>
      <c r="F575" s="26"/>
      <c r="H575" s="27"/>
      <c r="I575" s="27"/>
      <c r="R575" s="28"/>
      <c r="S575" s="28"/>
      <c r="U575" s="18"/>
      <c r="V575" s="18"/>
      <c r="AD575" s="28"/>
    </row>
    <row r="576" spans="5:30" ht="12.75">
      <c r="E576" s="26"/>
      <c r="F576" s="26"/>
      <c r="H576" s="27"/>
      <c r="I576" s="27"/>
      <c r="R576" s="28"/>
      <c r="S576" s="28"/>
      <c r="U576" s="18"/>
      <c r="V576" s="18"/>
      <c r="AD576" s="28"/>
    </row>
    <row r="577" spans="5:30" ht="12.75">
      <c r="E577" s="26"/>
      <c r="F577" s="26"/>
      <c r="H577" s="27"/>
      <c r="I577" s="27"/>
      <c r="R577" s="28"/>
      <c r="S577" s="28"/>
      <c r="U577" s="18"/>
      <c r="V577" s="18"/>
      <c r="AD577" s="28"/>
    </row>
    <row r="578" spans="5:30" ht="12.75">
      <c r="E578" s="26"/>
      <c r="F578" s="26"/>
      <c r="H578" s="27"/>
      <c r="I578" s="27"/>
      <c r="R578" s="28"/>
      <c r="S578" s="28"/>
      <c r="U578" s="18"/>
      <c r="V578" s="18"/>
      <c r="AD578" s="28"/>
    </row>
    <row r="579" spans="5:30" ht="12.75">
      <c r="E579" s="26"/>
      <c r="F579" s="26"/>
      <c r="H579" s="27"/>
      <c r="I579" s="27"/>
      <c r="R579" s="28"/>
      <c r="S579" s="28"/>
      <c r="U579" s="18"/>
      <c r="V579" s="18"/>
      <c r="AD579" s="28"/>
    </row>
    <row r="580" spans="5:30" ht="12.75">
      <c r="E580" s="26"/>
      <c r="F580" s="26"/>
      <c r="H580" s="27"/>
      <c r="I580" s="27"/>
      <c r="R580" s="28"/>
      <c r="S580" s="28"/>
      <c r="U580" s="18"/>
      <c r="V580" s="18"/>
      <c r="AD580" s="28"/>
    </row>
    <row r="581" spans="5:30" ht="12.75">
      <c r="E581" s="26"/>
      <c r="F581" s="26"/>
      <c r="H581" s="27"/>
      <c r="I581" s="27"/>
      <c r="R581" s="28"/>
      <c r="S581" s="28"/>
      <c r="U581" s="18"/>
      <c r="V581" s="18"/>
      <c r="AD581" s="28"/>
    </row>
    <row r="582" spans="5:30" ht="12.75">
      <c r="E582" s="26"/>
      <c r="F582" s="26"/>
      <c r="H582" s="27"/>
      <c r="I582" s="27"/>
      <c r="R582" s="28"/>
      <c r="S582" s="28"/>
      <c r="U582" s="18"/>
      <c r="V582" s="18"/>
      <c r="AD582" s="28"/>
    </row>
    <row r="583" spans="5:30" ht="12.75">
      <c r="E583" s="26"/>
      <c r="F583" s="26"/>
      <c r="H583" s="27"/>
      <c r="I583" s="27"/>
      <c r="R583" s="28"/>
      <c r="S583" s="28"/>
      <c r="U583" s="18"/>
      <c r="V583" s="18"/>
      <c r="AD583" s="28"/>
    </row>
    <row r="584" spans="5:30" ht="12.75">
      <c r="E584" s="26"/>
      <c r="F584" s="26"/>
      <c r="H584" s="27"/>
      <c r="I584" s="27"/>
      <c r="R584" s="28"/>
      <c r="S584" s="28"/>
      <c r="U584" s="18"/>
      <c r="V584" s="18"/>
      <c r="AD584" s="28"/>
    </row>
    <row r="585" spans="5:30" ht="12.75">
      <c r="E585" s="26"/>
      <c r="F585" s="26"/>
      <c r="H585" s="27"/>
      <c r="I585" s="27"/>
      <c r="R585" s="28"/>
      <c r="S585" s="28"/>
      <c r="U585" s="18"/>
      <c r="V585" s="18"/>
      <c r="AD585" s="28"/>
    </row>
    <row r="586" spans="5:30" ht="12.75">
      <c r="E586" s="26"/>
      <c r="F586" s="26"/>
      <c r="H586" s="27"/>
      <c r="I586" s="27"/>
      <c r="R586" s="28"/>
      <c r="S586" s="28"/>
      <c r="U586" s="18"/>
      <c r="V586" s="18"/>
      <c r="AD586" s="28"/>
    </row>
    <row r="587" spans="5:30" ht="12.75">
      <c r="E587" s="26"/>
      <c r="F587" s="26"/>
      <c r="H587" s="27"/>
      <c r="I587" s="27"/>
      <c r="R587" s="28"/>
      <c r="S587" s="28"/>
      <c r="U587" s="18"/>
      <c r="V587" s="18"/>
      <c r="AD587" s="28"/>
    </row>
    <row r="588" spans="5:30" ht="12.75">
      <c r="E588" s="26"/>
      <c r="F588" s="26"/>
      <c r="H588" s="27"/>
      <c r="I588" s="27"/>
      <c r="R588" s="28"/>
      <c r="S588" s="28"/>
      <c r="U588" s="18"/>
      <c r="V588" s="18"/>
      <c r="AD588" s="28"/>
    </row>
    <row r="589" spans="5:30" ht="12.75">
      <c r="E589" s="26"/>
      <c r="F589" s="26"/>
      <c r="H589" s="27"/>
      <c r="I589" s="27"/>
      <c r="R589" s="28"/>
      <c r="S589" s="28"/>
      <c r="U589" s="18"/>
      <c r="V589" s="18"/>
      <c r="AD589" s="28"/>
    </row>
    <row r="590" spans="5:30" ht="12.75">
      <c r="E590" s="26"/>
      <c r="F590" s="26"/>
      <c r="H590" s="27"/>
      <c r="I590" s="27"/>
      <c r="R590" s="28"/>
      <c r="S590" s="28"/>
      <c r="U590" s="18"/>
      <c r="V590" s="18"/>
      <c r="AD590" s="28"/>
    </row>
    <row r="591" spans="5:30" ht="12.75">
      <c r="E591" s="26"/>
      <c r="F591" s="26"/>
      <c r="H591" s="27"/>
      <c r="I591" s="27"/>
      <c r="R591" s="28"/>
      <c r="S591" s="28"/>
      <c r="U591" s="18"/>
      <c r="V591" s="18"/>
      <c r="AD591" s="28"/>
    </row>
    <row r="592" spans="5:30" ht="12.75">
      <c r="E592" s="26"/>
      <c r="F592" s="26"/>
      <c r="H592" s="27"/>
      <c r="I592" s="27"/>
      <c r="R592" s="28"/>
      <c r="S592" s="28"/>
      <c r="U592" s="18"/>
      <c r="V592" s="18"/>
      <c r="AD592" s="28"/>
    </row>
    <row r="593" spans="5:40" ht="12.75">
      <c r="E593" s="26"/>
      <c r="F593" s="26"/>
      <c r="H593" s="27"/>
      <c r="I593" s="27"/>
      <c r="R593" s="28"/>
      <c r="S593" s="28"/>
      <c r="U593" s="18"/>
      <c r="V593" s="18"/>
      <c r="AD593" s="28"/>
    </row>
    <row r="594" spans="5:40" ht="12.75">
      <c r="E594" s="26"/>
      <c r="F594" s="26"/>
      <c r="H594" s="27"/>
      <c r="I594" s="27"/>
      <c r="R594" s="28"/>
      <c r="S594" s="28"/>
      <c r="U594" s="18"/>
      <c r="V594" s="18"/>
      <c r="AD594" s="28"/>
    </row>
    <row r="595" spans="5:40" ht="12.75">
      <c r="E595" s="26"/>
      <c r="F595" s="26"/>
      <c r="H595" s="27"/>
      <c r="I595" s="27"/>
      <c r="R595" s="28"/>
      <c r="S595" s="28"/>
      <c r="U595" s="18"/>
      <c r="V595" s="18"/>
      <c r="AD595" s="28"/>
    </row>
    <row r="596" spans="5:40" ht="12.75">
      <c r="E596" s="26"/>
      <c r="F596" s="26"/>
      <c r="H596" s="27"/>
      <c r="I596" s="27"/>
      <c r="R596" s="28"/>
      <c r="S596" s="28"/>
      <c r="U596" s="18"/>
      <c r="V596" s="18"/>
      <c r="AD596" s="28"/>
    </row>
    <row r="597" spans="5:40" ht="12.75">
      <c r="E597" s="26"/>
      <c r="F597" s="26"/>
      <c r="G597" s="28"/>
      <c r="H597" s="27"/>
      <c r="I597" s="27"/>
      <c r="J597" s="28"/>
      <c r="K597" s="28"/>
      <c r="N597" s="28"/>
      <c r="O597" s="28"/>
      <c r="P597" s="28"/>
      <c r="Q597" s="28"/>
      <c r="R597" s="28"/>
      <c r="S597" s="28"/>
      <c r="T597" s="28"/>
      <c r="U597" s="28"/>
      <c r="V597" s="28"/>
      <c r="AD597" s="28"/>
      <c r="AE597" s="28"/>
      <c r="AF597" s="28"/>
      <c r="AG597" s="28"/>
      <c r="AH597" s="28"/>
      <c r="AJ597" s="28"/>
      <c r="AK597" s="28"/>
      <c r="AL597" s="28"/>
      <c r="AM597" s="28"/>
      <c r="AN597" s="28"/>
    </row>
    <row r="598" spans="5:40" ht="12.75">
      <c r="E598" s="26"/>
      <c r="F598" s="26"/>
      <c r="H598" s="27"/>
      <c r="I598" s="27"/>
      <c r="R598" s="28"/>
      <c r="S598" s="28"/>
      <c r="U598" s="18"/>
      <c r="V598" s="18"/>
      <c r="AD598" s="28"/>
    </row>
    <row r="599" spans="5:40" ht="12.75">
      <c r="E599" s="26"/>
      <c r="F599" s="26"/>
      <c r="H599" s="27"/>
      <c r="I599" s="27"/>
      <c r="R599" s="28"/>
      <c r="S599" s="28"/>
      <c r="U599" s="18"/>
      <c r="V599" s="18"/>
      <c r="AD599" s="28"/>
    </row>
    <row r="600" spans="5:40" ht="12.75">
      <c r="E600" s="26"/>
      <c r="F600" s="26"/>
      <c r="H600" s="27"/>
      <c r="I600" s="27"/>
      <c r="R600" s="28"/>
      <c r="S600" s="28"/>
      <c r="U600" s="18"/>
      <c r="V600" s="18"/>
      <c r="AD600" s="28"/>
    </row>
    <row r="601" spans="5:40" ht="12.75">
      <c r="E601" s="26"/>
      <c r="F601" s="26"/>
      <c r="H601" s="27"/>
      <c r="I601" s="27"/>
      <c r="R601" s="28"/>
      <c r="S601" s="28"/>
      <c r="U601" s="18"/>
      <c r="V601" s="18"/>
      <c r="AD601" s="28"/>
    </row>
    <row r="602" spans="5:40" ht="12.75">
      <c r="E602" s="26"/>
      <c r="F602" s="26"/>
      <c r="H602" s="27"/>
      <c r="I602" s="27"/>
      <c r="R602" s="28"/>
      <c r="S602" s="28"/>
      <c r="U602" s="18"/>
      <c r="V602" s="18"/>
      <c r="AD602" s="28"/>
    </row>
    <row r="603" spans="5:40" ht="12.75">
      <c r="E603" s="26"/>
      <c r="F603" s="26"/>
      <c r="H603" s="27"/>
      <c r="I603" s="27"/>
      <c r="R603" s="28"/>
      <c r="S603" s="28"/>
      <c r="U603" s="18"/>
      <c r="V603" s="18"/>
      <c r="AD603" s="28"/>
    </row>
    <row r="604" spans="5:40" ht="12.75">
      <c r="E604" s="26"/>
      <c r="F604" s="26"/>
      <c r="H604" s="27"/>
      <c r="I604" s="27"/>
      <c r="R604" s="28"/>
      <c r="S604" s="28"/>
      <c r="U604" s="18"/>
      <c r="V604" s="18"/>
      <c r="AD604" s="28"/>
    </row>
    <row r="605" spans="5:40" ht="12.75">
      <c r="E605" s="26"/>
      <c r="F605" s="26"/>
      <c r="H605" s="27"/>
      <c r="I605" s="27"/>
      <c r="R605" s="28"/>
      <c r="S605" s="28"/>
      <c r="U605" s="18"/>
      <c r="V605" s="18"/>
      <c r="AD605" s="28"/>
    </row>
    <row r="606" spans="5:40" ht="12.75">
      <c r="E606" s="26"/>
      <c r="F606" s="26"/>
      <c r="H606" s="27"/>
      <c r="I606" s="27"/>
      <c r="R606" s="28"/>
      <c r="S606" s="28"/>
      <c r="U606" s="18"/>
      <c r="V606" s="18"/>
      <c r="AD606" s="28"/>
    </row>
    <row r="607" spans="5:40" ht="12.75">
      <c r="E607" s="26"/>
      <c r="F607" s="26"/>
      <c r="H607" s="27"/>
      <c r="I607" s="27"/>
      <c r="R607" s="28"/>
      <c r="S607" s="28"/>
      <c r="U607" s="18"/>
      <c r="V607" s="18"/>
      <c r="AD607" s="28"/>
    </row>
    <row r="608" spans="5:40" ht="12.75">
      <c r="E608" s="26"/>
      <c r="F608" s="26"/>
      <c r="H608" s="27"/>
      <c r="I608" s="27"/>
      <c r="R608" s="28"/>
      <c r="S608" s="28"/>
      <c r="U608" s="18"/>
      <c r="V608" s="18"/>
      <c r="AD608" s="28"/>
    </row>
    <row r="609" spans="5:30" ht="12.75">
      <c r="E609" s="26"/>
      <c r="F609" s="26"/>
      <c r="H609" s="27"/>
      <c r="I609" s="27"/>
      <c r="R609" s="28"/>
      <c r="S609" s="28"/>
      <c r="U609" s="18"/>
      <c r="V609" s="18"/>
      <c r="AD609" s="28"/>
    </row>
    <row r="610" spans="5:30" ht="12.75">
      <c r="E610" s="26"/>
      <c r="F610" s="26"/>
      <c r="H610" s="27"/>
      <c r="I610" s="27"/>
      <c r="R610" s="28"/>
      <c r="S610" s="28"/>
      <c r="U610" s="18"/>
      <c r="V610" s="18"/>
      <c r="AD610" s="28"/>
    </row>
    <row r="611" spans="5:30" ht="12.75">
      <c r="E611" s="26"/>
      <c r="F611" s="26"/>
      <c r="H611" s="27"/>
      <c r="I611" s="27"/>
      <c r="R611" s="28"/>
      <c r="S611" s="28"/>
      <c r="U611" s="18"/>
      <c r="V611" s="18"/>
      <c r="AD611" s="28"/>
    </row>
    <row r="612" spans="5:30" ht="12.75">
      <c r="E612" s="26"/>
      <c r="F612" s="26"/>
      <c r="H612" s="27"/>
      <c r="I612" s="27"/>
      <c r="R612" s="28"/>
      <c r="S612" s="28"/>
      <c r="U612" s="18"/>
      <c r="V612" s="18"/>
      <c r="AD612" s="28"/>
    </row>
    <row r="613" spans="5:30" ht="12.75">
      <c r="E613" s="26"/>
      <c r="F613" s="26"/>
      <c r="H613" s="27"/>
      <c r="I613" s="27"/>
      <c r="R613" s="28"/>
      <c r="S613" s="28"/>
      <c r="U613" s="18"/>
      <c r="V613" s="18"/>
      <c r="AD613" s="28"/>
    </row>
    <row r="614" spans="5:30" ht="12.75">
      <c r="E614" s="26"/>
      <c r="F614" s="26"/>
      <c r="H614" s="27"/>
      <c r="I614" s="27"/>
      <c r="R614" s="28"/>
      <c r="S614" s="28"/>
      <c r="U614" s="18"/>
      <c r="V614" s="18"/>
      <c r="AD614" s="28"/>
    </row>
    <row r="615" spans="5:30" ht="12.75">
      <c r="E615" s="26"/>
      <c r="F615" s="26"/>
      <c r="H615" s="27"/>
      <c r="I615" s="27"/>
      <c r="R615" s="28"/>
      <c r="S615" s="28"/>
      <c r="U615" s="18"/>
      <c r="V615" s="18"/>
      <c r="AD615" s="28"/>
    </row>
    <row r="616" spans="5:30" ht="12.75">
      <c r="E616" s="26"/>
      <c r="F616" s="26"/>
      <c r="H616" s="27"/>
      <c r="I616" s="27"/>
      <c r="R616" s="28"/>
      <c r="S616" s="28"/>
      <c r="U616" s="18"/>
      <c r="V616" s="18"/>
      <c r="AD616" s="28"/>
    </row>
    <row r="617" spans="5:30" ht="12.75">
      <c r="E617" s="26"/>
      <c r="F617" s="26"/>
      <c r="H617" s="27"/>
      <c r="I617" s="27"/>
      <c r="R617" s="28"/>
      <c r="S617" s="28"/>
      <c r="U617" s="18"/>
      <c r="V617" s="18"/>
      <c r="AD617" s="28"/>
    </row>
    <row r="618" spans="5:30" ht="12.75">
      <c r="E618" s="26"/>
      <c r="F618" s="26"/>
      <c r="H618" s="27"/>
      <c r="I618" s="27"/>
      <c r="R618" s="28"/>
      <c r="S618" s="28"/>
      <c r="U618" s="18"/>
      <c r="V618" s="18"/>
      <c r="AD618" s="28"/>
    </row>
    <row r="619" spans="5:30" ht="12.75">
      <c r="E619" s="26"/>
      <c r="F619" s="26"/>
      <c r="H619" s="27"/>
      <c r="I619" s="27"/>
      <c r="R619" s="28"/>
      <c r="S619" s="28"/>
      <c r="U619" s="18"/>
      <c r="V619" s="18"/>
      <c r="AD619" s="28"/>
    </row>
    <row r="620" spans="5:30" ht="12.75">
      <c r="E620" s="26"/>
      <c r="F620" s="26"/>
      <c r="H620" s="27"/>
      <c r="I620" s="27"/>
      <c r="R620" s="28"/>
      <c r="S620" s="28"/>
      <c r="U620" s="18"/>
      <c r="V620" s="18"/>
      <c r="AD620" s="28"/>
    </row>
    <row r="621" spans="5:30" ht="12.75">
      <c r="E621" s="26"/>
      <c r="F621" s="26"/>
      <c r="H621" s="27"/>
      <c r="I621" s="27"/>
      <c r="R621" s="28"/>
      <c r="S621" s="28"/>
      <c r="U621" s="18"/>
      <c r="V621" s="18"/>
      <c r="AD621" s="28"/>
    </row>
    <row r="622" spans="5:30" ht="12.75">
      <c r="E622" s="26"/>
      <c r="F622" s="26"/>
      <c r="H622" s="27"/>
      <c r="I622" s="27"/>
      <c r="R622" s="28"/>
      <c r="S622" s="28"/>
      <c r="U622" s="18"/>
      <c r="V622" s="18"/>
      <c r="AD622" s="28"/>
    </row>
    <row r="623" spans="5:30" ht="12.75">
      <c r="E623" s="26"/>
      <c r="F623" s="26"/>
      <c r="H623" s="27"/>
      <c r="I623" s="27"/>
      <c r="R623" s="28"/>
      <c r="S623" s="28"/>
      <c r="U623" s="18"/>
      <c r="V623" s="18"/>
      <c r="AD623" s="28"/>
    </row>
    <row r="624" spans="5:30" ht="12.75">
      <c r="E624" s="26"/>
      <c r="F624" s="26"/>
      <c r="H624" s="27"/>
      <c r="I624" s="27"/>
      <c r="R624" s="28"/>
      <c r="S624" s="28"/>
      <c r="U624" s="18"/>
      <c r="V624" s="18"/>
      <c r="AD624" s="28"/>
    </row>
    <row r="625" spans="5:30" ht="12.75">
      <c r="E625" s="26"/>
      <c r="F625" s="26"/>
      <c r="H625" s="27"/>
      <c r="I625" s="27"/>
      <c r="R625" s="28"/>
      <c r="S625" s="28"/>
      <c r="U625" s="18"/>
      <c r="V625" s="18"/>
      <c r="AD625" s="28"/>
    </row>
    <row r="626" spans="5:30" ht="12.75">
      <c r="E626" s="26"/>
      <c r="F626" s="26"/>
      <c r="H626" s="27"/>
      <c r="I626" s="27"/>
      <c r="R626" s="28"/>
      <c r="S626" s="28"/>
      <c r="U626" s="18"/>
      <c r="V626" s="18"/>
      <c r="AD626" s="28"/>
    </row>
    <row r="627" spans="5:30" ht="12.75">
      <c r="E627" s="26"/>
      <c r="F627" s="26"/>
      <c r="H627" s="27"/>
      <c r="I627" s="27"/>
      <c r="R627" s="28"/>
      <c r="S627" s="28"/>
      <c r="U627" s="18"/>
      <c r="V627" s="18"/>
      <c r="AD627" s="28"/>
    </row>
    <row r="628" spans="5:30" ht="12.75">
      <c r="E628" s="26"/>
      <c r="F628" s="26"/>
      <c r="H628" s="27"/>
      <c r="I628" s="27"/>
      <c r="R628" s="28"/>
      <c r="S628" s="28"/>
      <c r="U628" s="18"/>
      <c r="V628" s="18"/>
      <c r="AD628" s="28"/>
    </row>
    <row r="629" spans="5:30" ht="12.75">
      <c r="E629" s="26"/>
      <c r="F629" s="26"/>
      <c r="H629" s="27"/>
      <c r="I629" s="27"/>
      <c r="R629" s="28"/>
      <c r="S629" s="28"/>
      <c r="U629" s="18"/>
      <c r="V629" s="18"/>
      <c r="AD629" s="28"/>
    </row>
    <row r="630" spans="5:30" ht="12.75">
      <c r="E630" s="26"/>
      <c r="F630" s="26"/>
      <c r="H630" s="27"/>
      <c r="I630" s="27"/>
      <c r="R630" s="28"/>
      <c r="S630" s="28"/>
      <c r="U630" s="18"/>
      <c r="V630" s="18"/>
      <c r="AD630" s="28"/>
    </row>
    <row r="631" spans="5:30" ht="12.75">
      <c r="E631" s="26"/>
      <c r="F631" s="26"/>
      <c r="H631" s="27"/>
      <c r="I631" s="27"/>
      <c r="R631" s="28"/>
      <c r="S631" s="28"/>
      <c r="U631" s="18"/>
      <c r="V631" s="18"/>
      <c r="AD631" s="28"/>
    </row>
    <row r="632" spans="5:30" ht="12.75">
      <c r="E632" s="26"/>
      <c r="F632" s="26"/>
      <c r="H632" s="27"/>
      <c r="I632" s="27"/>
      <c r="R632" s="28"/>
      <c r="S632" s="28"/>
      <c r="U632" s="18"/>
      <c r="V632" s="18"/>
      <c r="AD632" s="28"/>
    </row>
    <row r="633" spans="5:30" ht="12.75">
      <c r="E633" s="26"/>
      <c r="F633" s="26"/>
      <c r="H633" s="27"/>
      <c r="I633" s="27"/>
      <c r="R633" s="28"/>
      <c r="S633" s="28"/>
      <c r="U633" s="18"/>
      <c r="V633" s="18"/>
      <c r="AD633" s="28"/>
    </row>
    <row r="634" spans="5:30" ht="12.75">
      <c r="E634" s="26"/>
      <c r="F634" s="26"/>
      <c r="H634" s="27"/>
      <c r="I634" s="27"/>
      <c r="R634" s="28"/>
      <c r="S634" s="28"/>
      <c r="U634" s="18"/>
      <c r="V634" s="18"/>
      <c r="AD634" s="28"/>
    </row>
    <row r="635" spans="5:30" ht="12.75">
      <c r="E635" s="26"/>
      <c r="F635" s="26"/>
      <c r="H635" s="27"/>
      <c r="I635" s="27"/>
      <c r="R635" s="28"/>
      <c r="S635" s="28"/>
      <c r="U635" s="18"/>
      <c r="V635" s="18"/>
      <c r="AD635" s="28"/>
    </row>
    <row r="636" spans="5:30" ht="12.75">
      <c r="E636" s="26"/>
      <c r="F636" s="26"/>
      <c r="H636" s="27"/>
      <c r="I636" s="27"/>
      <c r="R636" s="28"/>
      <c r="S636" s="28"/>
      <c r="U636" s="18"/>
      <c r="V636" s="18"/>
      <c r="AD636" s="28"/>
    </row>
    <row r="637" spans="5:30" ht="12.75">
      <c r="E637" s="26"/>
      <c r="F637" s="26"/>
      <c r="H637" s="27"/>
      <c r="I637" s="27"/>
      <c r="R637" s="28"/>
      <c r="S637" s="28"/>
      <c r="U637" s="18"/>
      <c r="V637" s="18"/>
      <c r="AD637" s="28"/>
    </row>
    <row r="638" spans="5:30" ht="12.75">
      <c r="E638" s="26"/>
      <c r="F638" s="26"/>
      <c r="H638" s="27"/>
      <c r="I638" s="27"/>
      <c r="R638" s="28"/>
      <c r="S638" s="28"/>
      <c r="U638" s="18"/>
      <c r="V638" s="18"/>
      <c r="AD638" s="28"/>
    </row>
    <row r="639" spans="5:30" ht="12.75">
      <c r="E639" s="26"/>
      <c r="F639" s="26"/>
      <c r="H639" s="27"/>
      <c r="I639" s="27"/>
      <c r="R639" s="28"/>
      <c r="S639" s="28"/>
      <c r="U639" s="18"/>
      <c r="V639" s="18"/>
      <c r="AD639" s="28"/>
    </row>
    <row r="640" spans="5:30" ht="12.75">
      <c r="E640" s="26"/>
      <c r="F640" s="26"/>
      <c r="H640" s="27"/>
      <c r="I640" s="27"/>
      <c r="R640" s="28"/>
      <c r="S640" s="28"/>
      <c r="U640" s="18"/>
      <c r="V640" s="18"/>
      <c r="AD640" s="28"/>
    </row>
    <row r="641" spans="5:30" ht="12.75">
      <c r="E641" s="26"/>
      <c r="F641" s="26"/>
      <c r="H641" s="27"/>
      <c r="I641" s="27"/>
      <c r="R641" s="28"/>
      <c r="S641" s="28"/>
      <c r="U641" s="18"/>
      <c r="V641" s="18"/>
      <c r="AD641" s="28"/>
    </row>
    <row r="642" spans="5:30" ht="12.75">
      <c r="E642" s="26"/>
      <c r="F642" s="26"/>
      <c r="H642" s="27"/>
      <c r="I642" s="27"/>
      <c r="R642" s="28"/>
      <c r="S642" s="28"/>
      <c r="U642" s="18"/>
      <c r="V642" s="18"/>
      <c r="AD642" s="28"/>
    </row>
    <row r="643" spans="5:30" ht="12.75">
      <c r="E643" s="26"/>
      <c r="F643" s="26"/>
      <c r="H643" s="27"/>
      <c r="I643" s="27"/>
      <c r="R643" s="28"/>
      <c r="S643" s="28"/>
      <c r="U643" s="18"/>
      <c r="V643" s="18"/>
      <c r="AD643" s="28"/>
    </row>
    <row r="644" spans="5:30" ht="12.75">
      <c r="E644" s="26"/>
      <c r="F644" s="26"/>
      <c r="H644" s="27"/>
      <c r="I644" s="27"/>
      <c r="R644" s="28"/>
      <c r="S644" s="28"/>
      <c r="U644" s="18"/>
      <c r="V644" s="18"/>
      <c r="AD644" s="28"/>
    </row>
    <row r="645" spans="5:30" ht="12.75">
      <c r="E645" s="26"/>
      <c r="F645" s="26"/>
      <c r="H645" s="27"/>
      <c r="I645" s="27"/>
      <c r="R645" s="28"/>
      <c r="S645" s="28"/>
      <c r="U645" s="18"/>
      <c r="V645" s="18"/>
      <c r="AD645" s="28"/>
    </row>
    <row r="646" spans="5:30" ht="12.75">
      <c r="E646" s="26"/>
      <c r="F646" s="26"/>
      <c r="H646" s="27"/>
      <c r="I646" s="27"/>
      <c r="R646" s="28"/>
      <c r="S646" s="28"/>
      <c r="U646" s="18"/>
      <c r="V646" s="18"/>
      <c r="AD646" s="28"/>
    </row>
    <row r="647" spans="5:30" ht="12.75">
      <c r="E647" s="26"/>
      <c r="F647" s="26"/>
      <c r="H647" s="27"/>
      <c r="I647" s="27"/>
      <c r="R647" s="28"/>
      <c r="S647" s="28"/>
      <c r="U647" s="18"/>
      <c r="V647" s="18"/>
      <c r="AD647" s="28"/>
    </row>
    <row r="648" spans="5:30" ht="12.75">
      <c r="E648" s="26"/>
      <c r="F648" s="26"/>
      <c r="H648" s="27"/>
      <c r="I648" s="27"/>
      <c r="R648" s="28"/>
      <c r="S648" s="28"/>
      <c r="U648" s="18"/>
      <c r="V648" s="18"/>
      <c r="AD648" s="28"/>
    </row>
    <row r="649" spans="5:30" ht="12.75">
      <c r="E649" s="26"/>
      <c r="F649" s="26"/>
      <c r="H649" s="27"/>
      <c r="I649" s="27"/>
      <c r="R649" s="28"/>
      <c r="S649" s="28"/>
      <c r="U649" s="18"/>
      <c r="V649" s="18"/>
      <c r="AD649" s="28"/>
    </row>
    <row r="650" spans="5:30" ht="12.75">
      <c r="E650" s="26"/>
      <c r="F650" s="26"/>
      <c r="H650" s="27"/>
      <c r="I650" s="27"/>
      <c r="R650" s="28"/>
      <c r="S650" s="28"/>
      <c r="U650" s="18"/>
      <c r="V650" s="18"/>
      <c r="AD650" s="28"/>
    </row>
    <row r="651" spans="5:30" ht="12.75">
      <c r="E651" s="26"/>
      <c r="F651" s="26"/>
      <c r="H651" s="27"/>
      <c r="I651" s="27"/>
      <c r="R651" s="28"/>
      <c r="S651" s="28"/>
      <c r="U651" s="18"/>
      <c r="V651" s="18"/>
      <c r="AD651" s="28"/>
    </row>
    <row r="652" spans="5:30" ht="12.75">
      <c r="E652" s="26"/>
      <c r="F652" s="26"/>
      <c r="H652" s="27"/>
      <c r="I652" s="27"/>
      <c r="R652" s="28"/>
      <c r="S652" s="28"/>
      <c r="U652" s="18"/>
      <c r="V652" s="18"/>
      <c r="AD652" s="28"/>
    </row>
    <row r="653" spans="5:30" ht="12.75">
      <c r="E653" s="26"/>
      <c r="F653" s="26"/>
      <c r="H653" s="27"/>
      <c r="I653" s="27"/>
      <c r="R653" s="28"/>
      <c r="S653" s="28"/>
      <c r="U653" s="18"/>
      <c r="V653" s="18"/>
      <c r="AD653" s="28"/>
    </row>
    <row r="654" spans="5:30" ht="12.75">
      <c r="E654" s="26"/>
      <c r="F654" s="26"/>
      <c r="H654" s="27"/>
      <c r="I654" s="27"/>
      <c r="R654" s="28"/>
      <c r="S654" s="28"/>
      <c r="U654" s="18"/>
      <c r="V654" s="18"/>
      <c r="AD654" s="28"/>
    </row>
    <row r="655" spans="5:30" ht="12.75">
      <c r="E655" s="26"/>
      <c r="F655" s="26"/>
      <c r="H655" s="27"/>
      <c r="I655" s="27"/>
      <c r="R655" s="28"/>
      <c r="S655" s="28"/>
      <c r="U655" s="18"/>
      <c r="V655" s="18"/>
      <c r="AD655" s="28"/>
    </row>
    <row r="656" spans="5:30" ht="12.75">
      <c r="E656" s="26"/>
      <c r="F656" s="26"/>
      <c r="H656" s="27"/>
      <c r="I656" s="27"/>
      <c r="R656" s="28"/>
      <c r="S656" s="28"/>
      <c r="U656" s="18"/>
      <c r="V656" s="18"/>
      <c r="AD656" s="28"/>
    </row>
    <row r="657" spans="5:30" ht="12.75">
      <c r="E657" s="26"/>
      <c r="F657" s="26"/>
      <c r="H657" s="27"/>
      <c r="I657" s="27"/>
      <c r="R657" s="28"/>
      <c r="S657" s="28"/>
      <c r="U657" s="18"/>
      <c r="V657" s="18"/>
      <c r="AD657" s="28"/>
    </row>
    <row r="658" spans="5:30" ht="12.75">
      <c r="E658" s="26"/>
      <c r="F658" s="26"/>
      <c r="H658" s="27"/>
      <c r="I658" s="27"/>
      <c r="R658" s="28"/>
      <c r="S658" s="28"/>
      <c r="U658" s="18"/>
      <c r="V658" s="18"/>
      <c r="AD658" s="28"/>
    </row>
    <row r="659" spans="5:30" ht="12.75">
      <c r="E659" s="26"/>
      <c r="F659" s="26"/>
      <c r="H659" s="27"/>
      <c r="I659" s="27"/>
      <c r="R659" s="28"/>
      <c r="S659" s="28"/>
      <c r="U659" s="18"/>
      <c r="V659" s="18"/>
      <c r="AD659" s="28"/>
    </row>
    <row r="660" spans="5:30" ht="12.75">
      <c r="E660" s="26"/>
      <c r="F660" s="26"/>
      <c r="H660" s="27"/>
      <c r="I660" s="27"/>
      <c r="R660" s="28"/>
      <c r="S660" s="28"/>
      <c r="U660" s="18"/>
      <c r="V660" s="18"/>
      <c r="AD660" s="28"/>
    </row>
    <row r="661" spans="5:30" ht="12.75">
      <c r="E661" s="26"/>
      <c r="F661" s="26"/>
      <c r="H661" s="27"/>
      <c r="I661" s="27"/>
      <c r="R661" s="28"/>
      <c r="S661" s="28"/>
      <c r="U661" s="18"/>
      <c r="V661" s="18"/>
      <c r="AD661" s="28"/>
    </row>
    <row r="662" spans="5:30" ht="12.75">
      <c r="E662" s="26"/>
      <c r="F662" s="26"/>
      <c r="H662" s="27"/>
      <c r="I662" s="27"/>
      <c r="R662" s="28"/>
      <c r="S662" s="28"/>
      <c r="U662" s="18"/>
      <c r="V662" s="18"/>
      <c r="AD662" s="28"/>
    </row>
    <row r="663" spans="5:30" ht="12.75">
      <c r="E663" s="26"/>
      <c r="F663" s="26"/>
      <c r="H663" s="27"/>
      <c r="I663" s="27"/>
      <c r="R663" s="28"/>
      <c r="S663" s="28"/>
      <c r="U663" s="18"/>
      <c r="V663" s="18"/>
      <c r="AD663" s="28"/>
    </row>
    <row r="664" spans="5:30" ht="12.75">
      <c r="E664" s="26"/>
      <c r="F664" s="26"/>
      <c r="H664" s="27"/>
      <c r="I664" s="27"/>
      <c r="R664" s="28"/>
      <c r="S664" s="28"/>
      <c r="U664" s="18"/>
      <c r="V664" s="18"/>
      <c r="AD664" s="28"/>
    </row>
    <row r="665" spans="5:30" ht="12.75">
      <c r="E665" s="26"/>
      <c r="F665" s="26"/>
      <c r="H665" s="27"/>
      <c r="I665" s="27"/>
      <c r="R665" s="28"/>
      <c r="S665" s="28"/>
      <c r="U665" s="18"/>
      <c r="V665" s="18"/>
      <c r="AD665" s="28"/>
    </row>
    <row r="666" spans="5:30" ht="12.75">
      <c r="E666" s="26"/>
      <c r="F666" s="26"/>
      <c r="H666" s="27"/>
      <c r="I666" s="27"/>
      <c r="R666" s="28"/>
      <c r="S666" s="28"/>
      <c r="U666" s="18"/>
      <c r="V666" s="18"/>
      <c r="AD666" s="28"/>
    </row>
    <row r="667" spans="5:30" ht="12.75">
      <c r="E667" s="26"/>
      <c r="F667" s="26"/>
      <c r="H667" s="27"/>
      <c r="I667" s="27"/>
      <c r="R667" s="28"/>
      <c r="S667" s="28"/>
      <c r="U667" s="18"/>
      <c r="V667" s="18"/>
      <c r="AD667" s="28"/>
    </row>
    <row r="668" spans="5:30" ht="12.75">
      <c r="E668" s="26"/>
      <c r="F668" s="26"/>
      <c r="H668" s="27"/>
      <c r="I668" s="27"/>
      <c r="R668" s="28"/>
      <c r="S668" s="28"/>
      <c r="U668" s="18"/>
      <c r="V668" s="18"/>
      <c r="AD668" s="28"/>
    </row>
    <row r="669" spans="5:30" ht="12.75">
      <c r="E669" s="26"/>
      <c r="F669" s="26"/>
      <c r="H669" s="27"/>
      <c r="I669" s="27"/>
      <c r="R669" s="28"/>
      <c r="S669" s="28"/>
      <c r="U669" s="18"/>
      <c r="V669" s="18"/>
      <c r="AD669" s="28"/>
    </row>
    <row r="670" spans="5:30" ht="12.75">
      <c r="E670" s="26"/>
      <c r="F670" s="26"/>
      <c r="H670" s="27"/>
      <c r="I670" s="27"/>
      <c r="R670" s="28"/>
      <c r="S670" s="28"/>
      <c r="U670" s="18"/>
      <c r="V670" s="18"/>
      <c r="AD670" s="28"/>
    </row>
    <row r="671" spans="5:30" ht="12.75">
      <c r="E671" s="26"/>
      <c r="F671" s="26"/>
      <c r="H671" s="27"/>
      <c r="I671" s="27"/>
      <c r="R671" s="28"/>
      <c r="S671" s="28"/>
      <c r="U671" s="18"/>
      <c r="V671" s="18"/>
      <c r="AD671" s="28"/>
    </row>
    <row r="672" spans="5:30" ht="12.75">
      <c r="E672" s="26"/>
      <c r="F672" s="26"/>
      <c r="H672" s="27"/>
      <c r="I672" s="27"/>
      <c r="R672" s="28"/>
      <c r="S672" s="28"/>
      <c r="U672" s="18"/>
      <c r="V672" s="18"/>
      <c r="AD672" s="28"/>
    </row>
    <row r="673" spans="5:40" ht="12.75">
      <c r="E673" s="26"/>
      <c r="F673" s="26"/>
      <c r="G673" s="28"/>
      <c r="H673" s="27"/>
      <c r="I673" s="27"/>
      <c r="J673" s="28"/>
      <c r="K673" s="28"/>
      <c r="N673" s="28"/>
      <c r="O673" s="28"/>
      <c r="P673" s="28"/>
      <c r="Q673" s="28"/>
      <c r="R673" s="28"/>
      <c r="S673" s="28"/>
      <c r="T673" s="28"/>
      <c r="U673" s="28"/>
      <c r="V673" s="28"/>
      <c r="AD673" s="28"/>
      <c r="AE673" s="28"/>
      <c r="AF673" s="28"/>
      <c r="AG673" s="28"/>
      <c r="AH673" s="28"/>
      <c r="AJ673" s="28"/>
      <c r="AK673" s="28"/>
      <c r="AL673" s="28"/>
      <c r="AM673" s="28"/>
      <c r="AN673" s="28"/>
    </row>
    <row r="674" spans="5:40" ht="12.75">
      <c r="E674" s="26"/>
      <c r="F674" s="26"/>
      <c r="H674" s="27"/>
      <c r="I674" s="27"/>
      <c r="R674" s="28"/>
      <c r="S674" s="28"/>
      <c r="U674" s="18"/>
      <c r="V674" s="18"/>
      <c r="AD674" s="28"/>
    </row>
    <row r="675" spans="5:40" ht="12.75">
      <c r="E675" s="26"/>
      <c r="F675" s="26"/>
      <c r="H675" s="27"/>
      <c r="I675" s="27"/>
      <c r="R675" s="28"/>
      <c r="S675" s="28"/>
      <c r="U675" s="18"/>
      <c r="V675" s="18"/>
      <c r="AD675" s="28"/>
    </row>
    <row r="676" spans="5:40" ht="12.75">
      <c r="E676" s="26"/>
      <c r="F676" s="26"/>
      <c r="H676" s="27"/>
      <c r="I676" s="27"/>
      <c r="R676" s="28"/>
      <c r="S676" s="28"/>
      <c r="U676" s="18"/>
      <c r="V676" s="18"/>
      <c r="AD676" s="28"/>
    </row>
    <row r="677" spans="5:40" ht="12.75">
      <c r="E677" s="26"/>
      <c r="F677" s="26"/>
      <c r="H677" s="27"/>
      <c r="I677" s="27"/>
      <c r="R677" s="28"/>
      <c r="S677" s="28"/>
      <c r="U677" s="18"/>
      <c r="V677" s="18"/>
      <c r="AD677" s="28"/>
    </row>
    <row r="678" spans="5:40" ht="12.75">
      <c r="E678" s="26"/>
      <c r="F678" s="26"/>
      <c r="H678" s="27"/>
      <c r="I678" s="27"/>
      <c r="R678" s="28"/>
      <c r="S678" s="28"/>
      <c r="U678" s="18"/>
      <c r="V678" s="18"/>
      <c r="AD678" s="28"/>
    </row>
    <row r="679" spans="5:40" ht="12.75">
      <c r="E679" s="26"/>
      <c r="F679" s="26"/>
      <c r="H679" s="27"/>
      <c r="I679" s="27"/>
      <c r="R679" s="28"/>
      <c r="S679" s="28"/>
      <c r="U679" s="18"/>
      <c r="V679" s="18"/>
      <c r="AD679" s="28"/>
    </row>
    <row r="680" spans="5:40" ht="12.75">
      <c r="E680" s="26"/>
      <c r="F680" s="26"/>
      <c r="H680" s="27"/>
      <c r="I680" s="27"/>
      <c r="R680" s="28"/>
      <c r="S680" s="28"/>
      <c r="U680" s="18"/>
      <c r="V680" s="18"/>
      <c r="AD680" s="28"/>
    </row>
    <row r="681" spans="5:40" ht="12.75">
      <c r="E681" s="26"/>
      <c r="F681" s="26"/>
      <c r="H681" s="27"/>
      <c r="I681" s="27"/>
      <c r="R681" s="28"/>
      <c r="S681" s="28"/>
      <c r="U681" s="18"/>
      <c r="V681" s="18"/>
      <c r="AD681" s="28"/>
    </row>
    <row r="682" spans="5:40" ht="12.75">
      <c r="E682" s="26"/>
      <c r="F682" s="26"/>
      <c r="H682" s="27"/>
      <c r="I682" s="27"/>
      <c r="R682" s="28"/>
      <c r="S682" s="28"/>
      <c r="U682" s="18"/>
      <c r="V682" s="18"/>
      <c r="AD682" s="28"/>
    </row>
    <row r="683" spans="5:40" ht="12.75">
      <c r="E683" s="26"/>
      <c r="F683" s="26"/>
      <c r="H683" s="27"/>
      <c r="I683" s="27"/>
      <c r="R683" s="28"/>
      <c r="S683" s="28"/>
      <c r="U683" s="18"/>
      <c r="V683" s="18"/>
      <c r="AD683" s="28"/>
    </row>
    <row r="684" spans="5:40" ht="12.75">
      <c r="E684" s="26"/>
      <c r="F684" s="26"/>
      <c r="H684" s="27"/>
      <c r="I684" s="27"/>
      <c r="R684" s="28"/>
      <c r="S684" s="28"/>
      <c r="U684" s="18"/>
      <c r="V684" s="18"/>
      <c r="AD684" s="28"/>
    </row>
    <row r="685" spans="5:40" ht="12.75">
      <c r="E685" s="26"/>
      <c r="F685" s="26"/>
      <c r="H685" s="27"/>
      <c r="I685" s="27"/>
      <c r="R685" s="28"/>
      <c r="S685" s="28"/>
      <c r="U685" s="18"/>
      <c r="V685" s="18"/>
      <c r="AD685" s="28"/>
    </row>
    <row r="686" spans="5:40" ht="12.75">
      <c r="E686" s="26"/>
      <c r="F686" s="26"/>
      <c r="H686" s="27"/>
      <c r="I686" s="27"/>
      <c r="R686" s="28"/>
      <c r="S686" s="28"/>
      <c r="U686" s="18"/>
      <c r="V686" s="18"/>
      <c r="AD686" s="28"/>
    </row>
    <row r="687" spans="5:40" ht="12.75">
      <c r="E687" s="26"/>
      <c r="F687" s="26"/>
      <c r="H687" s="27"/>
      <c r="I687" s="27"/>
      <c r="R687" s="28"/>
      <c r="S687" s="28"/>
      <c r="U687" s="18"/>
      <c r="V687" s="18"/>
      <c r="AD687" s="28"/>
    </row>
    <row r="688" spans="5:40" ht="12.75">
      <c r="E688" s="26"/>
      <c r="F688" s="26"/>
      <c r="H688" s="27"/>
      <c r="I688" s="27"/>
      <c r="R688" s="28"/>
      <c r="S688" s="28"/>
      <c r="U688" s="18"/>
      <c r="V688" s="18"/>
      <c r="AD688" s="28"/>
    </row>
    <row r="689" spans="5:30" ht="12.75">
      <c r="E689" s="26"/>
      <c r="F689" s="26"/>
      <c r="H689" s="27"/>
      <c r="I689" s="27"/>
      <c r="R689" s="28"/>
      <c r="S689" s="28"/>
      <c r="U689" s="18"/>
      <c r="V689" s="18"/>
      <c r="AD689" s="28"/>
    </row>
    <row r="690" spans="5:30" ht="12.75">
      <c r="E690" s="26"/>
      <c r="F690" s="26"/>
      <c r="H690" s="27"/>
      <c r="I690" s="27"/>
      <c r="R690" s="28"/>
      <c r="S690" s="28"/>
      <c r="U690" s="18"/>
      <c r="V690" s="18"/>
      <c r="AD690" s="28"/>
    </row>
    <row r="691" spans="5:30" ht="12.75">
      <c r="E691" s="26"/>
      <c r="F691" s="26"/>
      <c r="H691" s="27"/>
      <c r="I691" s="27"/>
      <c r="R691" s="28"/>
      <c r="S691" s="28"/>
      <c r="U691" s="18"/>
      <c r="V691" s="18"/>
      <c r="AD691" s="28"/>
    </row>
    <row r="692" spans="5:30" ht="12.75">
      <c r="E692" s="26"/>
      <c r="F692" s="26"/>
      <c r="H692" s="27"/>
      <c r="I692" s="27"/>
      <c r="R692" s="28"/>
      <c r="S692" s="28"/>
      <c r="U692" s="18"/>
      <c r="V692" s="18"/>
      <c r="AD692" s="28"/>
    </row>
    <row r="693" spans="5:30" ht="12.75">
      <c r="E693" s="26"/>
      <c r="F693" s="26"/>
      <c r="H693" s="27"/>
      <c r="I693" s="27"/>
      <c r="R693" s="28"/>
      <c r="S693" s="28"/>
      <c r="U693" s="18"/>
      <c r="V693" s="18"/>
      <c r="AD693" s="28"/>
    </row>
    <row r="694" spans="5:30" ht="12.75">
      <c r="E694" s="26"/>
      <c r="F694" s="26"/>
      <c r="H694" s="27"/>
      <c r="I694" s="27"/>
      <c r="R694" s="28"/>
      <c r="S694" s="28"/>
      <c r="U694" s="18"/>
      <c r="V694" s="18"/>
      <c r="AD694" s="28"/>
    </row>
    <row r="695" spans="5:30" ht="12.75">
      <c r="E695" s="26"/>
      <c r="F695" s="26"/>
      <c r="H695" s="27"/>
      <c r="I695" s="27"/>
      <c r="R695" s="28"/>
      <c r="S695" s="28"/>
      <c r="U695" s="18"/>
      <c r="V695" s="18"/>
      <c r="AD695" s="28"/>
    </row>
    <row r="696" spans="5:30" ht="12.75">
      <c r="E696" s="26"/>
      <c r="F696" s="26"/>
      <c r="H696" s="27"/>
      <c r="I696" s="27"/>
      <c r="R696" s="28"/>
      <c r="S696" s="28"/>
      <c r="U696" s="18"/>
      <c r="V696" s="18"/>
      <c r="AD696" s="28"/>
    </row>
    <row r="697" spans="5:30" ht="12.75">
      <c r="E697" s="26"/>
      <c r="F697" s="26"/>
      <c r="H697" s="27"/>
      <c r="I697" s="27"/>
      <c r="R697" s="28"/>
      <c r="S697" s="28"/>
      <c r="U697" s="18"/>
      <c r="V697" s="18"/>
      <c r="AD697" s="28"/>
    </row>
    <row r="698" spans="5:30" ht="12.75">
      <c r="E698" s="26"/>
      <c r="F698" s="26"/>
      <c r="H698" s="27"/>
      <c r="I698" s="27"/>
      <c r="R698" s="28"/>
      <c r="S698" s="28"/>
      <c r="U698" s="18"/>
      <c r="V698" s="18"/>
      <c r="AD698" s="28"/>
    </row>
    <row r="699" spans="5:30" ht="12.75">
      <c r="E699" s="26"/>
      <c r="F699" s="26"/>
      <c r="H699" s="27"/>
      <c r="I699" s="27"/>
      <c r="R699" s="28"/>
      <c r="S699" s="28"/>
      <c r="U699" s="18"/>
      <c r="V699" s="18"/>
      <c r="AD699" s="28"/>
    </row>
    <row r="700" spans="5:30" ht="12.75">
      <c r="E700" s="26"/>
      <c r="F700" s="26"/>
      <c r="H700" s="27"/>
      <c r="I700" s="27"/>
      <c r="R700" s="28"/>
      <c r="S700" s="28"/>
      <c r="U700" s="18"/>
      <c r="V700" s="18"/>
      <c r="AD700" s="28"/>
    </row>
    <row r="701" spans="5:30" ht="12.75">
      <c r="E701" s="26"/>
      <c r="F701" s="26"/>
      <c r="H701" s="27"/>
      <c r="I701" s="27"/>
      <c r="R701" s="28"/>
      <c r="S701" s="28"/>
      <c r="U701" s="18"/>
      <c r="V701" s="18"/>
      <c r="AD701" s="28"/>
    </row>
    <row r="702" spans="5:30" ht="12.75">
      <c r="E702" s="26"/>
      <c r="F702" s="26"/>
      <c r="H702" s="27"/>
      <c r="I702" s="27"/>
      <c r="R702" s="28"/>
      <c r="S702" s="28"/>
      <c r="U702" s="18"/>
      <c r="V702" s="18"/>
      <c r="AD702" s="28"/>
    </row>
    <row r="703" spans="5:30" ht="12.75">
      <c r="E703" s="26"/>
      <c r="F703" s="26"/>
      <c r="H703" s="27"/>
      <c r="I703" s="27"/>
      <c r="R703" s="28"/>
      <c r="S703" s="28"/>
      <c r="U703" s="18"/>
      <c r="V703" s="18"/>
      <c r="AD703" s="28"/>
    </row>
    <row r="704" spans="5:30" ht="12.75">
      <c r="E704" s="26"/>
      <c r="F704" s="26"/>
      <c r="H704" s="27"/>
      <c r="I704" s="27"/>
      <c r="R704" s="28"/>
      <c r="S704" s="28"/>
      <c r="U704" s="18"/>
      <c r="V704" s="18"/>
      <c r="AD704" s="28"/>
    </row>
    <row r="705" spans="5:30" ht="12.75">
      <c r="E705" s="26"/>
      <c r="F705" s="26"/>
      <c r="H705" s="27"/>
      <c r="I705" s="27"/>
      <c r="R705" s="28"/>
      <c r="S705" s="28"/>
      <c r="U705" s="18"/>
      <c r="V705" s="18"/>
      <c r="AD705" s="28"/>
    </row>
    <row r="706" spans="5:30" ht="12.75">
      <c r="E706" s="26"/>
      <c r="F706" s="26"/>
      <c r="H706" s="27"/>
      <c r="I706" s="27"/>
      <c r="R706" s="28"/>
      <c r="S706" s="28"/>
      <c r="U706" s="18"/>
      <c r="V706" s="18"/>
      <c r="AD706" s="28"/>
    </row>
    <row r="707" spans="5:30" ht="12.75">
      <c r="E707" s="26"/>
      <c r="F707" s="26"/>
      <c r="H707" s="27"/>
      <c r="I707" s="27"/>
      <c r="R707" s="28"/>
      <c r="S707" s="28"/>
      <c r="U707" s="18"/>
      <c r="V707" s="18"/>
      <c r="AD707" s="28"/>
    </row>
    <row r="708" spans="5:30" ht="12.75">
      <c r="E708" s="26"/>
      <c r="F708" s="26"/>
      <c r="H708" s="27"/>
      <c r="I708" s="27"/>
      <c r="R708" s="28"/>
      <c r="S708" s="28"/>
      <c r="U708" s="18"/>
      <c r="V708" s="18"/>
      <c r="AD708" s="28"/>
    </row>
    <row r="709" spans="5:30" ht="12.75">
      <c r="E709" s="26"/>
      <c r="F709" s="26"/>
      <c r="H709" s="27"/>
      <c r="I709" s="27"/>
      <c r="R709" s="28"/>
      <c r="S709" s="28"/>
      <c r="U709" s="18"/>
      <c r="V709" s="18"/>
      <c r="AD709" s="28"/>
    </row>
    <row r="710" spans="5:30" ht="12.75">
      <c r="E710" s="26"/>
      <c r="F710" s="26"/>
      <c r="H710" s="27"/>
      <c r="I710" s="27"/>
      <c r="R710" s="28"/>
      <c r="S710" s="28"/>
      <c r="U710" s="18"/>
      <c r="V710" s="18"/>
      <c r="AD710" s="28"/>
    </row>
    <row r="711" spans="5:30" ht="12.75">
      <c r="E711" s="26"/>
      <c r="F711" s="26"/>
      <c r="H711" s="27"/>
      <c r="I711" s="27"/>
      <c r="R711" s="28"/>
      <c r="S711" s="28"/>
      <c r="U711" s="18"/>
      <c r="V711" s="18"/>
      <c r="AD711" s="28"/>
    </row>
    <row r="712" spans="5:30" ht="12.75">
      <c r="E712" s="26"/>
      <c r="F712" s="26"/>
      <c r="H712" s="27"/>
      <c r="I712" s="27"/>
      <c r="R712" s="28"/>
      <c r="S712" s="28"/>
      <c r="U712" s="18"/>
      <c r="V712" s="18"/>
      <c r="AD712" s="28"/>
    </row>
    <row r="713" spans="5:30" ht="12.75">
      <c r="E713" s="26"/>
      <c r="F713" s="26"/>
      <c r="H713" s="27"/>
      <c r="I713" s="27"/>
      <c r="R713" s="28"/>
      <c r="S713" s="28"/>
      <c r="U713" s="18"/>
      <c r="V713" s="18"/>
      <c r="AD713" s="28"/>
    </row>
    <row r="714" spans="5:30" ht="12.75">
      <c r="E714" s="26"/>
      <c r="F714" s="26"/>
      <c r="H714" s="27"/>
      <c r="I714" s="27"/>
      <c r="R714" s="28"/>
      <c r="S714" s="28"/>
      <c r="U714" s="18"/>
      <c r="V714" s="18"/>
      <c r="AD714" s="28"/>
    </row>
    <row r="715" spans="5:30" ht="12.75">
      <c r="E715" s="26"/>
      <c r="F715" s="26"/>
      <c r="H715" s="27"/>
      <c r="I715" s="27"/>
      <c r="R715" s="28"/>
      <c r="S715" s="28"/>
      <c r="U715" s="18"/>
      <c r="V715" s="18"/>
      <c r="AD715" s="28"/>
    </row>
    <row r="716" spans="5:30" ht="12.75">
      <c r="E716" s="26"/>
      <c r="F716" s="26"/>
      <c r="H716" s="27"/>
      <c r="I716" s="27"/>
      <c r="R716" s="28"/>
      <c r="S716" s="28"/>
      <c r="U716" s="18"/>
      <c r="V716" s="18"/>
      <c r="AD716" s="28"/>
    </row>
    <row r="717" spans="5:30" ht="12.75">
      <c r="E717" s="26"/>
      <c r="F717" s="26"/>
      <c r="H717" s="27"/>
      <c r="I717" s="27"/>
      <c r="R717" s="28"/>
      <c r="S717" s="28"/>
      <c r="U717" s="18"/>
      <c r="V717" s="18"/>
      <c r="AD717" s="28"/>
    </row>
    <row r="718" spans="5:30" ht="12.75">
      <c r="E718" s="26"/>
      <c r="F718" s="26"/>
      <c r="H718" s="27"/>
      <c r="I718" s="27"/>
      <c r="R718" s="28"/>
      <c r="S718" s="28"/>
      <c r="U718" s="18"/>
      <c r="V718" s="18"/>
      <c r="AD718" s="28"/>
    </row>
    <row r="719" spans="5:30" ht="12.75">
      <c r="E719" s="26"/>
      <c r="F719" s="26"/>
      <c r="H719" s="27"/>
      <c r="I719" s="27"/>
      <c r="R719" s="28"/>
      <c r="S719" s="28"/>
      <c r="U719" s="18"/>
      <c r="V719" s="18"/>
      <c r="AD719" s="28"/>
    </row>
    <row r="720" spans="5:30" ht="12.75">
      <c r="E720" s="26"/>
      <c r="F720" s="26"/>
      <c r="H720" s="27"/>
      <c r="I720" s="27"/>
      <c r="R720" s="28"/>
      <c r="S720" s="28"/>
      <c r="U720" s="18"/>
      <c r="V720" s="18"/>
      <c r="AD720" s="28"/>
    </row>
    <row r="721" spans="5:30" ht="12.75">
      <c r="E721" s="26"/>
      <c r="F721" s="26"/>
      <c r="H721" s="27"/>
      <c r="I721" s="27"/>
      <c r="R721" s="28"/>
      <c r="S721" s="28"/>
      <c r="U721" s="18"/>
      <c r="V721" s="18"/>
      <c r="AD721" s="28"/>
    </row>
    <row r="722" spans="5:30" ht="12.75">
      <c r="E722" s="26"/>
      <c r="F722" s="26"/>
      <c r="H722" s="27"/>
      <c r="I722" s="27"/>
      <c r="R722" s="28"/>
      <c r="S722" s="28"/>
      <c r="U722" s="18"/>
      <c r="V722" s="18"/>
      <c r="AD722" s="28"/>
    </row>
    <row r="723" spans="5:30" ht="12.75">
      <c r="E723" s="26"/>
      <c r="F723" s="26"/>
      <c r="H723" s="27"/>
      <c r="I723" s="27"/>
      <c r="R723" s="28"/>
      <c r="S723" s="28"/>
      <c r="U723" s="18"/>
      <c r="V723" s="18"/>
      <c r="AD723" s="28"/>
    </row>
    <row r="724" spans="5:30" ht="12.75">
      <c r="E724" s="26"/>
      <c r="F724" s="26"/>
      <c r="H724" s="27"/>
      <c r="I724" s="27"/>
      <c r="R724" s="28"/>
      <c r="S724" s="28"/>
      <c r="U724" s="18"/>
      <c r="V724" s="18"/>
      <c r="AD724" s="28"/>
    </row>
    <row r="725" spans="5:30" ht="12.75">
      <c r="E725" s="26"/>
      <c r="F725" s="26"/>
      <c r="H725" s="27"/>
      <c r="I725" s="27"/>
      <c r="R725" s="28"/>
      <c r="S725" s="28"/>
      <c r="U725" s="18"/>
      <c r="V725" s="18"/>
      <c r="AD725" s="28"/>
    </row>
    <row r="726" spans="5:30" ht="12.75">
      <c r="E726" s="26"/>
      <c r="F726" s="26"/>
      <c r="H726" s="27"/>
      <c r="I726" s="27"/>
      <c r="R726" s="28"/>
      <c r="S726" s="28"/>
      <c r="U726" s="18"/>
      <c r="V726" s="18"/>
      <c r="AD726" s="28"/>
    </row>
    <row r="727" spans="5:30" ht="12.75">
      <c r="E727" s="26"/>
      <c r="F727" s="26"/>
      <c r="H727" s="27"/>
      <c r="I727" s="27"/>
      <c r="R727" s="28"/>
      <c r="S727" s="28"/>
      <c r="U727" s="18"/>
      <c r="V727" s="18"/>
      <c r="AD727" s="28"/>
    </row>
    <row r="728" spans="5:30" ht="12.75">
      <c r="E728" s="26"/>
      <c r="F728" s="26"/>
      <c r="H728" s="27"/>
      <c r="I728" s="27"/>
      <c r="R728" s="28"/>
      <c r="S728" s="28"/>
      <c r="U728" s="18"/>
      <c r="V728" s="18"/>
      <c r="AD728" s="28"/>
    </row>
    <row r="729" spans="5:30" ht="12.75">
      <c r="E729" s="26"/>
      <c r="F729" s="26"/>
      <c r="H729" s="27"/>
      <c r="I729" s="27"/>
      <c r="R729" s="28"/>
      <c r="S729" s="28"/>
      <c r="U729" s="18"/>
      <c r="V729" s="18"/>
      <c r="AD729" s="28"/>
    </row>
    <row r="730" spans="5:30" ht="12.75">
      <c r="E730" s="26"/>
      <c r="F730" s="26"/>
      <c r="H730" s="27"/>
      <c r="I730" s="27"/>
      <c r="R730" s="28"/>
      <c r="S730" s="28"/>
      <c r="U730" s="18"/>
      <c r="V730" s="18"/>
      <c r="AD730" s="28"/>
    </row>
    <row r="731" spans="5:30" ht="12.75">
      <c r="E731" s="26"/>
      <c r="F731" s="26"/>
      <c r="H731" s="27"/>
      <c r="I731" s="27"/>
      <c r="R731" s="28"/>
      <c r="S731" s="28"/>
      <c r="U731" s="18"/>
      <c r="V731" s="18"/>
      <c r="AD731" s="28"/>
    </row>
    <row r="732" spans="5:30" ht="12.75">
      <c r="E732" s="26"/>
      <c r="F732" s="26"/>
      <c r="H732" s="27"/>
      <c r="I732" s="27"/>
      <c r="R732" s="28"/>
      <c r="S732" s="28"/>
      <c r="U732" s="18"/>
      <c r="V732" s="18"/>
      <c r="AD732" s="28"/>
    </row>
    <row r="733" spans="5:30" ht="12.75">
      <c r="E733" s="26"/>
      <c r="F733" s="26"/>
      <c r="H733" s="27"/>
      <c r="I733" s="27"/>
      <c r="R733" s="28"/>
      <c r="S733" s="28"/>
      <c r="U733" s="18"/>
      <c r="V733" s="18"/>
      <c r="AD733" s="28"/>
    </row>
    <row r="734" spans="5:30" ht="12.75">
      <c r="E734" s="26"/>
      <c r="F734" s="26"/>
      <c r="H734" s="27"/>
      <c r="I734" s="27"/>
      <c r="R734" s="28"/>
      <c r="S734" s="28"/>
      <c r="U734" s="18"/>
      <c r="V734" s="18"/>
      <c r="AD734" s="28"/>
    </row>
    <row r="735" spans="5:30" ht="12.75">
      <c r="E735" s="26"/>
      <c r="F735" s="26"/>
      <c r="H735" s="27"/>
      <c r="I735" s="27"/>
      <c r="R735" s="28"/>
      <c r="S735" s="28"/>
      <c r="U735" s="18"/>
      <c r="V735" s="18"/>
      <c r="AD735" s="28"/>
    </row>
    <row r="736" spans="5:30" ht="12.75">
      <c r="E736" s="26"/>
      <c r="F736" s="26"/>
      <c r="H736" s="27"/>
      <c r="I736" s="27"/>
      <c r="R736" s="28"/>
      <c r="S736" s="28"/>
      <c r="U736" s="18"/>
      <c r="V736" s="18"/>
      <c r="AD736" s="28"/>
    </row>
    <row r="737" spans="5:40" ht="12.75">
      <c r="E737" s="26"/>
      <c r="F737" s="26"/>
      <c r="H737" s="27"/>
      <c r="I737" s="27"/>
      <c r="R737" s="28"/>
      <c r="S737" s="28"/>
      <c r="U737" s="18"/>
      <c r="V737" s="18"/>
      <c r="AD737" s="28"/>
    </row>
    <row r="738" spans="5:40" ht="12.75">
      <c r="E738" s="26"/>
      <c r="F738" s="26"/>
      <c r="H738" s="27"/>
      <c r="I738" s="27"/>
      <c r="R738" s="28"/>
      <c r="S738" s="28"/>
      <c r="U738" s="18"/>
      <c r="V738" s="18"/>
      <c r="AD738" s="28"/>
    </row>
    <row r="739" spans="5:40" ht="12.75">
      <c r="E739" s="26"/>
      <c r="F739" s="26"/>
      <c r="H739" s="27"/>
      <c r="I739" s="27"/>
      <c r="R739" s="28"/>
      <c r="S739" s="28"/>
      <c r="U739" s="18"/>
      <c r="V739" s="18"/>
      <c r="AD739" s="28"/>
    </row>
    <row r="740" spans="5:40" ht="12.75">
      <c r="E740" s="26"/>
      <c r="F740" s="26"/>
      <c r="H740" s="27"/>
      <c r="I740" s="27"/>
      <c r="R740" s="28"/>
      <c r="S740" s="28"/>
      <c r="U740" s="18"/>
      <c r="V740" s="18"/>
      <c r="AD740" s="28"/>
    </row>
    <row r="741" spans="5:40" ht="12.75">
      <c r="E741" s="26"/>
      <c r="F741" s="26"/>
      <c r="H741" s="27"/>
      <c r="I741" s="27"/>
      <c r="R741" s="28"/>
      <c r="S741" s="28"/>
      <c r="U741" s="18"/>
      <c r="V741" s="18"/>
      <c r="AD741" s="28"/>
    </row>
    <row r="742" spans="5:40" ht="12.75">
      <c r="E742" s="26"/>
      <c r="F742" s="26"/>
      <c r="H742" s="27"/>
      <c r="I742" s="27"/>
      <c r="R742" s="28"/>
      <c r="S742" s="28"/>
      <c r="U742" s="18"/>
      <c r="V742" s="18"/>
      <c r="AD742" s="28"/>
    </row>
    <row r="743" spans="5:40" ht="12.75">
      <c r="E743" s="26"/>
      <c r="F743" s="26"/>
      <c r="H743" s="27"/>
      <c r="I743" s="27"/>
      <c r="R743" s="28"/>
      <c r="S743" s="28"/>
      <c r="U743" s="18"/>
      <c r="V743" s="18"/>
      <c r="AD743" s="28"/>
    </row>
    <row r="744" spans="5:40" ht="12.75">
      <c r="E744" s="26"/>
      <c r="F744" s="26"/>
      <c r="H744" s="27"/>
      <c r="I744" s="27"/>
      <c r="R744" s="28"/>
      <c r="S744" s="28"/>
      <c r="U744" s="18"/>
      <c r="V744" s="18"/>
      <c r="AD744" s="28"/>
    </row>
    <row r="745" spans="5:40" ht="12.75">
      <c r="E745" s="26"/>
      <c r="F745" s="26"/>
      <c r="H745" s="27"/>
      <c r="I745" s="27"/>
      <c r="R745" s="28"/>
      <c r="S745" s="28"/>
      <c r="U745" s="18"/>
      <c r="V745" s="18"/>
      <c r="AD745" s="28"/>
    </row>
    <row r="746" spans="5:40" ht="12.75">
      <c r="E746" s="26"/>
      <c r="F746" s="26"/>
      <c r="H746" s="27"/>
      <c r="I746" s="27"/>
      <c r="R746" s="28"/>
      <c r="S746" s="28"/>
      <c r="U746" s="18"/>
      <c r="V746" s="18"/>
      <c r="AD746" s="28"/>
    </row>
    <row r="747" spans="5:40" ht="12.75">
      <c r="E747" s="26"/>
      <c r="F747" s="26"/>
      <c r="H747" s="27"/>
      <c r="I747" s="27"/>
      <c r="R747" s="28"/>
      <c r="S747" s="28"/>
      <c r="U747" s="18"/>
      <c r="V747" s="18"/>
      <c r="AD747" s="28"/>
    </row>
    <row r="748" spans="5:40" ht="12.75">
      <c r="E748" s="26"/>
      <c r="F748" s="26"/>
      <c r="H748" s="27"/>
      <c r="I748" s="27"/>
      <c r="R748" s="28"/>
      <c r="S748" s="28"/>
      <c r="U748" s="18"/>
      <c r="V748" s="18"/>
      <c r="AD748" s="28"/>
    </row>
    <row r="749" spans="5:40" ht="12.75">
      <c r="E749" s="26"/>
      <c r="F749" s="26"/>
      <c r="H749" s="27"/>
      <c r="I749" s="27"/>
      <c r="R749" s="28"/>
      <c r="S749" s="28"/>
      <c r="U749" s="18"/>
      <c r="V749" s="18"/>
      <c r="AD749" s="28"/>
    </row>
    <row r="750" spans="5:40" ht="12.75">
      <c r="E750" s="26"/>
      <c r="F750" s="26"/>
      <c r="H750" s="27"/>
      <c r="I750" s="27"/>
      <c r="R750" s="28"/>
      <c r="S750" s="28"/>
      <c r="U750" s="18"/>
      <c r="V750" s="18"/>
      <c r="AD750" s="28"/>
    </row>
    <row r="751" spans="5:40" ht="12.75">
      <c r="E751" s="26"/>
      <c r="F751" s="26"/>
      <c r="G751" s="28"/>
      <c r="H751" s="27"/>
      <c r="I751" s="27"/>
      <c r="J751" s="28"/>
      <c r="K751" s="28"/>
      <c r="N751" s="28"/>
      <c r="O751" s="28"/>
      <c r="P751" s="28"/>
      <c r="Q751" s="28"/>
      <c r="R751" s="28"/>
      <c r="S751" s="28"/>
      <c r="T751" s="28"/>
      <c r="U751" s="28"/>
      <c r="V751" s="28"/>
      <c r="AD751" s="28"/>
      <c r="AE751" s="28"/>
      <c r="AF751" s="28"/>
      <c r="AG751" s="28"/>
      <c r="AH751" s="28"/>
      <c r="AJ751" s="28"/>
      <c r="AK751" s="28"/>
      <c r="AL751" s="28"/>
      <c r="AM751" s="28"/>
      <c r="AN751" s="28"/>
    </row>
    <row r="752" spans="5:40" ht="12.75">
      <c r="E752" s="26"/>
      <c r="F752" s="26"/>
      <c r="H752" s="27"/>
      <c r="I752" s="27"/>
      <c r="R752" s="28"/>
      <c r="S752" s="28"/>
      <c r="U752" s="18"/>
      <c r="V752" s="18"/>
      <c r="AD752" s="28"/>
    </row>
    <row r="753" spans="5:30" ht="12.75">
      <c r="E753" s="26"/>
      <c r="F753" s="26"/>
      <c r="H753" s="27"/>
      <c r="I753" s="27"/>
      <c r="R753" s="28"/>
      <c r="S753" s="28"/>
      <c r="U753" s="18"/>
      <c r="V753" s="18"/>
      <c r="AD753" s="28"/>
    </row>
    <row r="754" spans="5:30" ht="12.75">
      <c r="E754" s="26"/>
      <c r="F754" s="26"/>
      <c r="H754" s="27"/>
      <c r="I754" s="27"/>
      <c r="R754" s="28"/>
      <c r="S754" s="28"/>
      <c r="U754" s="18"/>
      <c r="V754" s="18"/>
      <c r="AD754" s="28"/>
    </row>
    <row r="755" spans="5:30" ht="12.75">
      <c r="E755" s="26"/>
      <c r="F755" s="26"/>
      <c r="H755" s="27"/>
      <c r="I755" s="27"/>
      <c r="R755" s="28"/>
      <c r="S755" s="28"/>
      <c r="U755" s="18"/>
      <c r="V755" s="18"/>
      <c r="AD755" s="28"/>
    </row>
    <row r="756" spans="5:30" ht="12.75">
      <c r="E756" s="26"/>
      <c r="F756" s="26"/>
      <c r="H756" s="27"/>
      <c r="I756" s="27"/>
      <c r="R756" s="28"/>
      <c r="S756" s="28"/>
      <c r="U756" s="18"/>
      <c r="V756" s="18"/>
      <c r="AD756" s="28"/>
    </row>
    <row r="757" spans="5:30" ht="12.75">
      <c r="E757" s="26"/>
      <c r="F757" s="26"/>
      <c r="H757" s="27"/>
      <c r="I757" s="27"/>
      <c r="R757" s="28"/>
      <c r="S757" s="28"/>
      <c r="U757" s="18"/>
      <c r="V757" s="18"/>
      <c r="AD757" s="28"/>
    </row>
    <row r="758" spans="5:30" ht="12.75">
      <c r="E758" s="26"/>
      <c r="F758" s="26"/>
      <c r="H758" s="27"/>
      <c r="I758" s="27"/>
      <c r="R758" s="28"/>
      <c r="S758" s="28"/>
      <c r="U758" s="18"/>
      <c r="V758" s="18"/>
      <c r="AD758" s="28"/>
    </row>
    <row r="759" spans="5:30" ht="12.75">
      <c r="E759" s="26"/>
      <c r="F759" s="26"/>
      <c r="H759" s="27"/>
      <c r="I759" s="27"/>
      <c r="R759" s="28"/>
      <c r="S759" s="28"/>
      <c r="U759" s="18"/>
      <c r="V759" s="18"/>
      <c r="AD759" s="28"/>
    </row>
    <row r="760" spans="5:30" ht="12.75">
      <c r="E760" s="26"/>
      <c r="F760" s="26"/>
      <c r="H760" s="27"/>
      <c r="I760" s="27"/>
      <c r="R760" s="28"/>
      <c r="S760" s="28"/>
      <c r="U760" s="18"/>
      <c r="V760" s="18"/>
      <c r="AD760" s="28"/>
    </row>
    <row r="761" spans="5:30" ht="12.75">
      <c r="E761" s="26"/>
      <c r="F761" s="26"/>
      <c r="H761" s="27"/>
      <c r="I761" s="27"/>
      <c r="R761" s="28"/>
      <c r="S761" s="28"/>
      <c r="U761" s="18"/>
      <c r="V761" s="18"/>
      <c r="AD761" s="28"/>
    </row>
    <row r="762" spans="5:30" ht="12.75">
      <c r="E762" s="26"/>
      <c r="F762" s="26"/>
      <c r="H762" s="27"/>
      <c r="I762" s="27"/>
      <c r="R762" s="28"/>
      <c r="S762" s="28"/>
      <c r="U762" s="18"/>
      <c r="V762" s="18"/>
      <c r="AD762" s="28"/>
    </row>
    <row r="763" spans="5:30" ht="12.75">
      <c r="E763" s="26"/>
      <c r="F763" s="26"/>
      <c r="H763" s="27"/>
      <c r="I763" s="27"/>
      <c r="R763" s="28"/>
      <c r="S763" s="28"/>
      <c r="U763" s="18"/>
      <c r="V763" s="18"/>
      <c r="AD763" s="28"/>
    </row>
    <row r="764" spans="5:30" ht="12.75">
      <c r="E764" s="26"/>
      <c r="F764" s="26"/>
      <c r="H764" s="27"/>
      <c r="I764" s="27"/>
      <c r="R764" s="28"/>
      <c r="S764" s="28"/>
      <c r="U764" s="18"/>
      <c r="V764" s="18"/>
      <c r="AD764" s="28"/>
    </row>
    <row r="765" spans="5:30" ht="12.75">
      <c r="E765" s="26"/>
      <c r="F765" s="26"/>
      <c r="H765" s="27"/>
      <c r="I765" s="27"/>
      <c r="R765" s="28"/>
      <c r="S765" s="28"/>
      <c r="U765" s="18"/>
      <c r="V765" s="18"/>
      <c r="AD765" s="28"/>
    </row>
    <row r="766" spans="5:30" ht="12.75">
      <c r="E766" s="26"/>
      <c r="F766" s="26"/>
      <c r="H766" s="27"/>
      <c r="I766" s="27"/>
      <c r="R766" s="28"/>
      <c r="S766" s="28"/>
      <c r="U766" s="18"/>
      <c r="V766" s="18"/>
      <c r="AD766" s="28"/>
    </row>
    <row r="767" spans="5:30" ht="12.75">
      <c r="E767" s="26"/>
      <c r="F767" s="26"/>
      <c r="H767" s="27"/>
      <c r="I767" s="27"/>
      <c r="R767" s="28"/>
      <c r="S767" s="28"/>
      <c r="U767" s="18"/>
      <c r="V767" s="18"/>
      <c r="AD767" s="28"/>
    </row>
    <row r="768" spans="5:30" ht="12.75">
      <c r="E768" s="26"/>
      <c r="F768" s="26"/>
      <c r="H768" s="27"/>
      <c r="I768" s="27"/>
      <c r="R768" s="28"/>
      <c r="S768" s="28"/>
      <c r="U768" s="18"/>
      <c r="V768" s="18"/>
      <c r="AD768" s="28"/>
    </row>
    <row r="769" spans="5:40" ht="12.75">
      <c r="E769" s="26"/>
      <c r="F769" s="26"/>
      <c r="H769" s="27"/>
      <c r="I769" s="27"/>
      <c r="R769" s="28"/>
      <c r="S769" s="28"/>
      <c r="U769" s="18"/>
      <c r="V769" s="18"/>
      <c r="AD769" s="28"/>
    </row>
    <row r="770" spans="5:40" ht="12.75">
      <c r="E770" s="26"/>
      <c r="F770" s="26"/>
      <c r="H770" s="27"/>
      <c r="I770" s="27"/>
      <c r="R770" s="28"/>
      <c r="S770" s="28"/>
      <c r="U770" s="18"/>
      <c r="V770" s="18"/>
      <c r="AD770" s="28"/>
    </row>
    <row r="771" spans="5:40" ht="12.75">
      <c r="E771" s="26"/>
      <c r="F771" s="26"/>
      <c r="H771" s="27"/>
      <c r="I771" s="27"/>
      <c r="R771" s="28"/>
      <c r="S771" s="28"/>
      <c r="U771" s="18"/>
      <c r="V771" s="18"/>
      <c r="AD771" s="28"/>
    </row>
    <row r="772" spans="5:40" ht="12.75">
      <c r="E772" s="26"/>
      <c r="F772" s="26"/>
      <c r="H772" s="27"/>
      <c r="I772" s="27"/>
      <c r="R772" s="28"/>
      <c r="S772" s="28"/>
      <c r="U772" s="18"/>
      <c r="V772" s="18"/>
      <c r="AD772" s="28"/>
    </row>
    <row r="773" spans="5:40" ht="12.75">
      <c r="E773" s="26"/>
      <c r="F773" s="26"/>
      <c r="H773" s="27"/>
      <c r="I773" s="27"/>
      <c r="R773" s="28"/>
      <c r="S773" s="28"/>
      <c r="U773" s="18"/>
      <c r="V773" s="18"/>
      <c r="AD773" s="28"/>
    </row>
    <row r="774" spans="5:40" ht="12.75">
      <c r="E774" s="26"/>
      <c r="F774" s="26"/>
      <c r="H774" s="27"/>
      <c r="I774" s="27"/>
      <c r="R774" s="28"/>
      <c r="S774" s="28"/>
      <c r="U774" s="18"/>
      <c r="V774" s="18"/>
      <c r="AD774" s="28"/>
    </row>
    <row r="775" spans="5:40" ht="12.75">
      <c r="E775" s="26"/>
      <c r="F775" s="26"/>
      <c r="H775" s="27"/>
      <c r="I775" s="27"/>
      <c r="R775" s="28"/>
      <c r="S775" s="28"/>
      <c r="U775" s="18"/>
      <c r="V775" s="18"/>
      <c r="AD775" s="28"/>
    </row>
    <row r="776" spans="5:40" ht="12.75">
      <c r="E776" s="26"/>
      <c r="F776" s="26"/>
      <c r="H776" s="27"/>
      <c r="I776" s="27"/>
      <c r="R776" s="28"/>
      <c r="S776" s="28"/>
      <c r="U776" s="18"/>
      <c r="V776" s="18"/>
      <c r="AD776" s="28"/>
    </row>
    <row r="777" spans="5:40" ht="12.75">
      <c r="E777" s="26"/>
      <c r="F777" s="26"/>
      <c r="H777" s="27"/>
      <c r="I777" s="27"/>
      <c r="R777" s="28"/>
      <c r="S777" s="28"/>
      <c r="U777" s="18"/>
      <c r="V777" s="18"/>
      <c r="AD777" s="28"/>
    </row>
    <row r="778" spans="5:40" ht="12.75">
      <c r="E778" s="26"/>
      <c r="F778" s="26"/>
      <c r="H778" s="27"/>
      <c r="I778" s="27"/>
      <c r="R778" s="28"/>
      <c r="S778" s="28"/>
      <c r="U778" s="18"/>
      <c r="V778" s="18"/>
      <c r="AD778" s="28"/>
    </row>
    <row r="779" spans="5:40" ht="12.75">
      <c r="E779" s="26"/>
      <c r="F779" s="26"/>
      <c r="H779" s="27"/>
      <c r="I779" s="27"/>
      <c r="R779" s="28"/>
      <c r="S779" s="28"/>
      <c r="U779" s="18"/>
      <c r="V779" s="18"/>
      <c r="AD779" s="28"/>
    </row>
    <row r="780" spans="5:40" ht="12.75">
      <c r="E780" s="26"/>
      <c r="F780" s="26"/>
      <c r="H780" s="27"/>
      <c r="I780" s="27"/>
      <c r="R780" s="28"/>
      <c r="S780" s="28"/>
      <c r="U780" s="18"/>
      <c r="V780" s="18"/>
      <c r="AD780" s="28"/>
    </row>
    <row r="781" spans="5:40" ht="12.75">
      <c r="E781" s="26"/>
      <c r="F781" s="26"/>
      <c r="G781" s="28"/>
      <c r="H781" s="27"/>
      <c r="I781" s="27"/>
      <c r="J781" s="28"/>
      <c r="K781" s="28"/>
      <c r="N781" s="28"/>
      <c r="O781" s="28"/>
      <c r="P781" s="28"/>
      <c r="Q781" s="28"/>
      <c r="R781" s="28"/>
      <c r="S781" s="28"/>
      <c r="T781" s="28"/>
      <c r="U781" s="28"/>
      <c r="V781" s="28"/>
      <c r="AD781" s="28"/>
      <c r="AE781" s="28"/>
      <c r="AF781" s="28"/>
      <c r="AG781" s="28"/>
      <c r="AH781" s="28"/>
      <c r="AJ781" s="28"/>
      <c r="AK781" s="28"/>
      <c r="AL781" s="28"/>
      <c r="AM781" s="28"/>
      <c r="AN781" s="28"/>
    </row>
    <row r="782" spans="5:40" ht="12.75">
      <c r="E782" s="26"/>
      <c r="F782" s="26"/>
      <c r="H782" s="27"/>
      <c r="I782" s="27"/>
      <c r="R782" s="28"/>
      <c r="S782" s="28"/>
      <c r="U782" s="18"/>
      <c r="V782" s="18"/>
      <c r="AD782" s="28"/>
    </row>
    <row r="783" spans="5:40" ht="12.75">
      <c r="E783" s="26"/>
      <c r="F783" s="26"/>
      <c r="H783" s="27"/>
      <c r="I783" s="27"/>
      <c r="R783" s="28"/>
      <c r="S783" s="28"/>
      <c r="U783" s="18"/>
      <c r="V783" s="18"/>
      <c r="AD783" s="28"/>
    </row>
    <row r="784" spans="5:40" ht="12.75">
      <c r="E784" s="26"/>
      <c r="F784" s="26"/>
      <c r="H784" s="27"/>
      <c r="I784" s="27"/>
      <c r="R784" s="28"/>
      <c r="S784" s="28"/>
      <c r="U784" s="18"/>
      <c r="V784" s="18"/>
      <c r="AD784" s="28"/>
    </row>
    <row r="785" spans="5:30" ht="12.75">
      <c r="E785" s="26"/>
      <c r="F785" s="26"/>
      <c r="H785" s="27"/>
      <c r="I785" s="27"/>
      <c r="R785" s="28"/>
      <c r="S785" s="28"/>
      <c r="U785" s="18"/>
      <c r="V785" s="18"/>
      <c r="AD785" s="28"/>
    </row>
    <row r="786" spans="5:30" ht="12.75">
      <c r="E786" s="26"/>
      <c r="F786" s="26"/>
      <c r="H786" s="27"/>
      <c r="I786" s="27"/>
      <c r="R786" s="28"/>
      <c r="S786" s="28"/>
      <c r="U786" s="18"/>
      <c r="V786" s="18"/>
      <c r="AD786" s="28"/>
    </row>
    <row r="787" spans="5:30" ht="12.75">
      <c r="E787" s="26"/>
      <c r="F787" s="26"/>
      <c r="H787" s="27"/>
      <c r="I787" s="27"/>
      <c r="R787" s="28"/>
      <c r="S787" s="28"/>
      <c r="U787" s="18"/>
      <c r="V787" s="18"/>
      <c r="AD787" s="28"/>
    </row>
    <row r="788" spans="5:30" ht="12.75">
      <c r="E788" s="26"/>
      <c r="F788" s="26"/>
      <c r="H788" s="27"/>
      <c r="I788" s="27"/>
      <c r="R788" s="28"/>
      <c r="S788" s="28"/>
      <c r="U788" s="18"/>
      <c r="V788" s="18"/>
      <c r="AD788" s="28"/>
    </row>
    <row r="789" spans="5:30" ht="12.75">
      <c r="E789" s="26"/>
      <c r="F789" s="26"/>
      <c r="H789" s="27"/>
      <c r="I789" s="27"/>
      <c r="R789" s="28"/>
      <c r="S789" s="28"/>
      <c r="U789" s="18"/>
      <c r="V789" s="18"/>
      <c r="AD789" s="28"/>
    </row>
    <row r="790" spans="5:30" ht="12.75">
      <c r="E790" s="26"/>
      <c r="F790" s="26"/>
      <c r="H790" s="27"/>
      <c r="I790" s="27"/>
      <c r="R790" s="28"/>
      <c r="S790" s="28"/>
      <c r="U790" s="18"/>
      <c r="V790" s="18"/>
      <c r="AD790" s="28"/>
    </row>
    <row r="791" spans="5:30" ht="12.75">
      <c r="E791" s="26"/>
      <c r="F791" s="26"/>
      <c r="H791" s="27"/>
      <c r="I791" s="27"/>
      <c r="R791" s="28"/>
      <c r="S791" s="28"/>
      <c r="U791" s="18"/>
      <c r="V791" s="18"/>
      <c r="AD791" s="28"/>
    </row>
    <row r="792" spans="5:30" ht="12.75">
      <c r="E792" s="26"/>
      <c r="F792" s="26"/>
      <c r="H792" s="27"/>
      <c r="I792" s="27"/>
      <c r="R792" s="28"/>
      <c r="S792" s="28"/>
      <c r="U792" s="18"/>
      <c r="V792" s="18"/>
      <c r="AD792" s="28"/>
    </row>
    <row r="793" spans="5:30" ht="12.75">
      <c r="E793" s="26"/>
      <c r="F793" s="26"/>
      <c r="H793" s="27"/>
      <c r="I793" s="27"/>
      <c r="R793" s="28"/>
      <c r="S793" s="28"/>
      <c r="U793" s="18"/>
      <c r="V793" s="18"/>
      <c r="AD793" s="28"/>
    </row>
    <row r="794" spans="5:30" ht="12.75">
      <c r="E794" s="26"/>
      <c r="F794" s="26"/>
      <c r="H794" s="27"/>
      <c r="I794" s="27"/>
      <c r="R794" s="28"/>
      <c r="S794" s="28"/>
      <c r="U794" s="18"/>
      <c r="V794" s="18"/>
      <c r="AD794" s="28"/>
    </row>
    <row r="795" spans="5:30" ht="12.75">
      <c r="E795" s="26"/>
      <c r="F795" s="26"/>
      <c r="H795" s="27"/>
      <c r="I795" s="27"/>
      <c r="R795" s="28"/>
      <c r="S795" s="28"/>
      <c r="U795" s="18"/>
      <c r="V795" s="18"/>
      <c r="AD795" s="28"/>
    </row>
    <row r="796" spans="5:30" ht="12.75">
      <c r="E796" s="26"/>
      <c r="F796" s="26"/>
      <c r="H796" s="27"/>
      <c r="I796" s="27"/>
      <c r="R796" s="28"/>
      <c r="S796" s="28"/>
      <c r="U796" s="18"/>
      <c r="V796" s="18"/>
      <c r="AD796" s="28"/>
    </row>
    <row r="797" spans="5:30" ht="12.75">
      <c r="E797" s="26"/>
      <c r="F797" s="26"/>
      <c r="H797" s="27"/>
      <c r="I797" s="27"/>
      <c r="R797" s="28"/>
      <c r="S797" s="28"/>
      <c r="U797" s="18"/>
      <c r="V797" s="18"/>
      <c r="AD797" s="28"/>
    </row>
    <row r="798" spans="5:30" ht="12.75">
      <c r="E798" s="26"/>
      <c r="F798" s="26"/>
      <c r="H798" s="27"/>
      <c r="I798" s="27"/>
      <c r="R798" s="28"/>
      <c r="S798" s="28"/>
      <c r="U798" s="18"/>
      <c r="V798" s="18"/>
      <c r="AD798" s="28"/>
    </row>
    <row r="799" spans="5:30" ht="12.75">
      <c r="E799" s="26"/>
      <c r="F799" s="26"/>
      <c r="H799" s="27"/>
      <c r="I799" s="27"/>
      <c r="R799" s="28"/>
      <c r="S799" s="28"/>
      <c r="U799" s="18"/>
      <c r="V799" s="18"/>
      <c r="AD799" s="28"/>
    </row>
    <row r="800" spans="5:30" ht="12.75">
      <c r="E800" s="26"/>
      <c r="F800" s="26"/>
      <c r="H800" s="27"/>
      <c r="I800" s="27"/>
      <c r="R800" s="28"/>
      <c r="S800" s="28"/>
      <c r="U800" s="18"/>
      <c r="V800" s="18"/>
      <c r="AD800" s="28"/>
    </row>
    <row r="801" spans="5:30" ht="12.75">
      <c r="E801" s="26"/>
      <c r="F801" s="26"/>
      <c r="H801" s="27"/>
      <c r="I801" s="27"/>
      <c r="R801" s="28"/>
      <c r="S801" s="28"/>
      <c r="U801" s="18"/>
      <c r="V801" s="18"/>
      <c r="AD801" s="28"/>
    </row>
    <row r="802" spans="5:30" ht="12.75">
      <c r="E802" s="26"/>
      <c r="F802" s="26"/>
      <c r="H802" s="27"/>
      <c r="I802" s="27"/>
      <c r="R802" s="28"/>
      <c r="S802" s="28"/>
      <c r="U802" s="18"/>
      <c r="V802" s="18"/>
      <c r="AD802" s="28"/>
    </row>
    <row r="803" spans="5:30" ht="12.75">
      <c r="E803" s="26"/>
      <c r="F803" s="26"/>
      <c r="H803" s="27"/>
      <c r="I803" s="27"/>
      <c r="R803" s="28"/>
      <c r="S803" s="28"/>
      <c r="U803" s="18"/>
      <c r="V803" s="18"/>
      <c r="AD803" s="28"/>
    </row>
    <row r="804" spans="5:30" ht="12.75">
      <c r="E804" s="26"/>
      <c r="F804" s="26"/>
      <c r="H804" s="27"/>
      <c r="I804" s="27"/>
      <c r="R804" s="28"/>
      <c r="S804" s="28"/>
      <c r="U804" s="18"/>
      <c r="V804" s="18"/>
      <c r="AD804" s="28"/>
    </row>
    <row r="805" spans="5:30" ht="12.75">
      <c r="E805" s="26"/>
      <c r="F805" s="26"/>
      <c r="H805" s="27"/>
      <c r="I805" s="27"/>
      <c r="R805" s="28"/>
      <c r="S805" s="28"/>
      <c r="U805" s="18"/>
      <c r="V805" s="18"/>
      <c r="AD805" s="28"/>
    </row>
    <row r="806" spans="5:30" ht="12.75">
      <c r="E806" s="26"/>
      <c r="F806" s="26"/>
      <c r="H806" s="27"/>
      <c r="I806" s="27"/>
      <c r="R806" s="28"/>
      <c r="S806" s="28"/>
      <c r="U806" s="18"/>
      <c r="V806" s="18"/>
      <c r="AD806" s="28"/>
    </row>
    <row r="807" spans="5:30" ht="12.75">
      <c r="E807" s="26"/>
      <c r="F807" s="26"/>
      <c r="H807" s="27"/>
      <c r="I807" s="27"/>
      <c r="R807" s="28"/>
      <c r="S807" s="28"/>
      <c r="U807" s="18"/>
      <c r="V807" s="18"/>
      <c r="AD807" s="28"/>
    </row>
    <row r="808" spans="5:30" ht="12.75">
      <c r="E808" s="26"/>
      <c r="F808" s="26"/>
      <c r="H808" s="27"/>
      <c r="I808" s="27"/>
      <c r="R808" s="28"/>
      <c r="S808" s="28"/>
      <c r="U808" s="18"/>
      <c r="V808" s="18"/>
      <c r="AD808" s="28"/>
    </row>
    <row r="809" spans="5:30" ht="12.75">
      <c r="E809" s="26"/>
      <c r="F809" s="26"/>
      <c r="H809" s="27"/>
      <c r="I809" s="27"/>
      <c r="R809" s="28"/>
      <c r="S809" s="28"/>
      <c r="U809" s="18"/>
      <c r="V809" s="18"/>
      <c r="AD809" s="28"/>
    </row>
    <row r="810" spans="5:30" ht="12.75">
      <c r="E810" s="26"/>
      <c r="F810" s="26"/>
      <c r="H810" s="27"/>
      <c r="I810" s="27"/>
      <c r="R810" s="28"/>
      <c r="S810" s="28"/>
      <c r="U810" s="18"/>
      <c r="V810" s="18"/>
      <c r="AD810" s="28"/>
    </row>
    <row r="811" spans="5:30" ht="12.75">
      <c r="E811" s="26"/>
      <c r="F811" s="26"/>
      <c r="H811" s="27"/>
      <c r="I811" s="27"/>
      <c r="R811" s="28"/>
      <c r="S811" s="28"/>
      <c r="U811" s="18"/>
      <c r="V811" s="18"/>
      <c r="AD811" s="28"/>
    </row>
    <row r="812" spans="5:30" ht="12.75">
      <c r="E812" s="26"/>
      <c r="F812" s="26"/>
      <c r="H812" s="27"/>
      <c r="I812" s="27"/>
      <c r="R812" s="28"/>
      <c r="S812" s="28"/>
      <c r="U812" s="18"/>
      <c r="V812" s="18"/>
      <c r="AD812" s="28"/>
    </row>
    <row r="813" spans="5:30" ht="12.75">
      <c r="E813" s="26"/>
      <c r="F813" s="26"/>
      <c r="H813" s="27"/>
      <c r="I813" s="27"/>
      <c r="R813" s="28"/>
      <c r="S813" s="28"/>
      <c r="U813" s="18"/>
      <c r="V813" s="18"/>
      <c r="AD813" s="28"/>
    </row>
    <row r="814" spans="5:30" ht="12.75">
      <c r="E814" s="26"/>
      <c r="F814" s="26"/>
      <c r="H814" s="27"/>
      <c r="I814" s="27"/>
      <c r="R814" s="28"/>
      <c r="S814" s="28"/>
      <c r="U814" s="18"/>
      <c r="V814" s="18"/>
      <c r="AD814" s="28"/>
    </row>
    <row r="815" spans="5:30" ht="12.75">
      <c r="E815" s="26"/>
      <c r="F815" s="26"/>
      <c r="H815" s="27"/>
      <c r="I815" s="27"/>
      <c r="R815" s="28"/>
      <c r="S815" s="28"/>
      <c r="U815" s="18"/>
      <c r="V815" s="18"/>
      <c r="AD815" s="28"/>
    </row>
    <row r="816" spans="5:30" ht="12.75">
      <c r="E816" s="26"/>
      <c r="F816" s="26"/>
      <c r="H816" s="27"/>
      <c r="I816" s="27"/>
      <c r="R816" s="28"/>
      <c r="S816" s="28"/>
      <c r="U816" s="18"/>
      <c r="V816" s="18"/>
      <c r="AD816" s="28"/>
    </row>
    <row r="817" spans="5:30" ht="12.75">
      <c r="E817" s="26"/>
      <c r="F817" s="26"/>
      <c r="H817" s="27"/>
      <c r="I817" s="27"/>
      <c r="R817" s="28"/>
      <c r="S817" s="28"/>
      <c r="U817" s="18"/>
      <c r="V817" s="18"/>
      <c r="AD817" s="28"/>
    </row>
    <row r="818" spans="5:30" ht="12.75">
      <c r="E818" s="26"/>
      <c r="F818" s="26"/>
      <c r="H818" s="27"/>
      <c r="I818" s="27"/>
      <c r="R818" s="28"/>
      <c r="S818" s="28"/>
      <c r="U818" s="18"/>
      <c r="V818" s="18"/>
      <c r="AD818" s="28"/>
    </row>
    <row r="819" spans="5:30" ht="12.75">
      <c r="E819" s="26"/>
      <c r="F819" s="26"/>
      <c r="H819" s="27"/>
      <c r="I819" s="27"/>
      <c r="R819" s="28"/>
      <c r="S819" s="28"/>
      <c r="U819" s="18"/>
      <c r="V819" s="18"/>
      <c r="AD819" s="28"/>
    </row>
    <row r="820" spans="5:30" ht="12.75">
      <c r="E820" s="26"/>
      <c r="F820" s="26"/>
      <c r="H820" s="27"/>
      <c r="I820" s="27"/>
      <c r="R820" s="28"/>
      <c r="S820" s="28"/>
      <c r="U820" s="18"/>
      <c r="V820" s="18"/>
      <c r="AD820" s="28"/>
    </row>
    <row r="821" spans="5:30" ht="12.75">
      <c r="E821" s="26"/>
      <c r="F821" s="26"/>
      <c r="H821" s="27"/>
      <c r="I821" s="27"/>
      <c r="R821" s="28"/>
      <c r="S821" s="28"/>
      <c r="U821" s="18"/>
      <c r="V821" s="18"/>
      <c r="AD821" s="28"/>
    </row>
    <row r="822" spans="5:30" ht="12.75">
      <c r="E822" s="26"/>
      <c r="F822" s="26"/>
      <c r="H822" s="27"/>
      <c r="I822" s="27"/>
      <c r="R822" s="28"/>
      <c r="S822" s="28"/>
      <c r="U822" s="18"/>
      <c r="V822" s="18"/>
      <c r="AD822" s="28"/>
    </row>
    <row r="823" spans="5:30" ht="12.75">
      <c r="E823" s="26"/>
      <c r="F823" s="26"/>
      <c r="H823" s="27"/>
      <c r="I823" s="27"/>
      <c r="R823" s="28"/>
      <c r="S823" s="28"/>
      <c r="U823" s="18"/>
      <c r="V823" s="18"/>
      <c r="AD823" s="28"/>
    </row>
    <row r="824" spans="5:30" ht="12.75">
      <c r="E824" s="26"/>
      <c r="F824" s="26"/>
      <c r="H824" s="27"/>
      <c r="I824" s="27"/>
      <c r="R824" s="28"/>
      <c r="S824" s="28"/>
      <c r="U824" s="18"/>
      <c r="V824" s="18"/>
      <c r="AD824" s="28"/>
    </row>
    <row r="825" spans="5:30" ht="12.75">
      <c r="E825" s="26"/>
      <c r="F825" s="26"/>
      <c r="H825" s="27"/>
      <c r="I825" s="27"/>
      <c r="R825" s="28"/>
      <c r="S825" s="28"/>
      <c r="U825" s="18"/>
      <c r="V825" s="18"/>
      <c r="AD825" s="28"/>
    </row>
    <row r="826" spans="5:30" ht="12.75">
      <c r="E826" s="26"/>
      <c r="F826" s="26"/>
      <c r="H826" s="27"/>
      <c r="I826" s="27"/>
      <c r="R826" s="28"/>
      <c r="S826" s="28"/>
      <c r="U826" s="18"/>
      <c r="V826" s="18"/>
      <c r="AD826" s="28"/>
    </row>
    <row r="827" spans="5:30" ht="12.75">
      <c r="E827" s="26"/>
      <c r="F827" s="26"/>
      <c r="H827" s="27"/>
      <c r="I827" s="27"/>
      <c r="R827" s="28"/>
      <c r="S827" s="28"/>
      <c r="U827" s="18"/>
      <c r="V827" s="18"/>
      <c r="AD827" s="28"/>
    </row>
    <row r="828" spans="5:30" ht="12.75">
      <c r="E828" s="26"/>
      <c r="F828" s="26"/>
      <c r="H828" s="27"/>
      <c r="I828" s="27"/>
      <c r="R828" s="28"/>
      <c r="S828" s="28"/>
      <c r="U828" s="18"/>
      <c r="V828" s="18"/>
      <c r="AD828" s="28"/>
    </row>
    <row r="829" spans="5:30" ht="12.75">
      <c r="E829" s="26"/>
      <c r="F829" s="26"/>
      <c r="H829" s="27"/>
      <c r="I829" s="27"/>
      <c r="R829" s="28"/>
      <c r="S829" s="28"/>
      <c r="U829" s="18"/>
      <c r="V829" s="18"/>
      <c r="AD829" s="28"/>
    </row>
    <row r="830" spans="5:30" ht="12.75">
      <c r="E830" s="26"/>
      <c r="F830" s="26"/>
      <c r="H830" s="27"/>
      <c r="I830" s="27"/>
      <c r="R830" s="28"/>
      <c r="S830" s="28"/>
      <c r="U830" s="18"/>
      <c r="V830" s="18"/>
      <c r="AD830" s="28"/>
    </row>
    <row r="831" spans="5:30" ht="12.75">
      <c r="E831" s="26"/>
      <c r="F831" s="26"/>
      <c r="H831" s="27"/>
      <c r="I831" s="27"/>
      <c r="R831" s="28"/>
      <c r="S831" s="28"/>
      <c r="U831" s="18"/>
      <c r="V831" s="18"/>
      <c r="AD831" s="28"/>
    </row>
    <row r="832" spans="5:30" ht="12.75">
      <c r="E832" s="26"/>
      <c r="F832" s="26"/>
      <c r="H832" s="27"/>
      <c r="I832" s="27"/>
      <c r="R832" s="28"/>
      <c r="S832" s="28"/>
      <c r="U832" s="18"/>
      <c r="V832" s="18"/>
      <c r="AD832" s="28"/>
    </row>
    <row r="833" spans="5:30" ht="12.75">
      <c r="E833" s="26"/>
      <c r="F833" s="26"/>
      <c r="H833" s="27"/>
      <c r="I833" s="27"/>
      <c r="R833" s="28"/>
      <c r="S833" s="28"/>
      <c r="U833" s="18"/>
      <c r="V833" s="18"/>
      <c r="AD833" s="28"/>
    </row>
    <row r="834" spans="5:30" ht="12.75">
      <c r="E834" s="26"/>
      <c r="F834" s="26"/>
      <c r="H834" s="27"/>
      <c r="I834" s="27"/>
      <c r="R834" s="28"/>
      <c r="S834" s="28"/>
      <c r="U834" s="18"/>
      <c r="V834" s="18"/>
      <c r="AD834" s="28"/>
    </row>
    <row r="835" spans="5:30" ht="12.75">
      <c r="E835" s="26"/>
      <c r="F835" s="26"/>
      <c r="H835" s="27"/>
      <c r="I835" s="27"/>
      <c r="R835" s="28"/>
      <c r="S835" s="28"/>
      <c r="U835" s="18"/>
      <c r="V835" s="18"/>
      <c r="AD835" s="28"/>
    </row>
    <row r="836" spans="5:30" ht="12.75">
      <c r="E836" s="26"/>
      <c r="F836" s="26"/>
      <c r="H836" s="27"/>
      <c r="I836" s="27"/>
      <c r="R836" s="28"/>
      <c r="S836" s="28"/>
      <c r="U836" s="18"/>
      <c r="V836" s="18"/>
      <c r="AD836" s="28"/>
    </row>
    <row r="837" spans="5:30" ht="20.25" customHeight="1">
      <c r="E837" s="26"/>
      <c r="F837" s="26"/>
      <c r="H837" s="27"/>
      <c r="I837" s="27"/>
      <c r="R837" s="28"/>
      <c r="S837" s="28"/>
      <c r="U837" s="18"/>
      <c r="V837" s="18"/>
      <c r="AD837" s="28"/>
    </row>
    <row r="838" spans="5:30" ht="20.25" customHeight="1">
      <c r="E838" s="26"/>
      <c r="F838" s="26"/>
      <c r="H838" s="27"/>
      <c r="I838" s="27"/>
      <c r="R838" s="28"/>
      <c r="S838" s="28"/>
      <c r="U838" s="18"/>
      <c r="V838" s="18"/>
      <c r="AD838" s="28"/>
    </row>
    <row r="839" spans="5:30" ht="20.25" customHeight="1">
      <c r="E839" s="26"/>
      <c r="F839" s="26"/>
      <c r="H839" s="27"/>
      <c r="I839" s="27"/>
      <c r="R839" s="28"/>
      <c r="S839" s="28"/>
      <c r="U839" s="18"/>
      <c r="V839" s="18"/>
      <c r="AD839" s="28"/>
    </row>
    <row r="840" spans="5:30" ht="20.25" customHeight="1">
      <c r="E840" s="26"/>
      <c r="F840" s="26"/>
      <c r="H840" s="27"/>
      <c r="I840" s="27"/>
      <c r="R840" s="28"/>
      <c r="S840" s="28"/>
      <c r="U840" s="18"/>
      <c r="V840" s="18"/>
      <c r="AD840" s="28"/>
    </row>
    <row r="841" spans="5:30" ht="20.25" customHeight="1">
      <c r="E841" s="26"/>
      <c r="F841" s="26"/>
      <c r="H841" s="27"/>
      <c r="I841" s="27"/>
      <c r="R841" s="28"/>
      <c r="S841" s="28"/>
      <c r="U841" s="18"/>
      <c r="V841" s="18"/>
      <c r="AD841" s="28"/>
    </row>
    <row r="842" spans="5:30" ht="20.25" customHeight="1">
      <c r="E842" s="26"/>
      <c r="F842" s="26"/>
      <c r="H842" s="27"/>
      <c r="I842" s="27"/>
      <c r="R842" s="28"/>
      <c r="S842" s="28"/>
      <c r="U842" s="18"/>
      <c r="V842" s="18"/>
      <c r="AD842" s="28"/>
    </row>
    <row r="843" spans="5:30" ht="20.25" customHeight="1">
      <c r="E843" s="26"/>
      <c r="F843" s="26"/>
      <c r="H843" s="27"/>
      <c r="I843" s="27"/>
      <c r="R843" s="28"/>
      <c r="S843" s="28"/>
      <c r="U843" s="18"/>
      <c r="V843" s="18"/>
      <c r="AD843" s="28"/>
    </row>
    <row r="844" spans="5:30" ht="20.25" customHeight="1">
      <c r="E844" s="26"/>
      <c r="F844" s="26"/>
      <c r="H844" s="27"/>
      <c r="I844" s="27"/>
      <c r="R844" s="28"/>
      <c r="S844" s="28"/>
      <c r="U844" s="18"/>
      <c r="V844" s="18"/>
      <c r="AD844" s="28"/>
    </row>
    <row r="845" spans="5:30" ht="20.25" customHeight="1">
      <c r="E845" s="26"/>
      <c r="F845" s="26"/>
      <c r="H845" s="27"/>
      <c r="I845" s="27"/>
      <c r="R845" s="28"/>
      <c r="S845" s="28"/>
      <c r="U845" s="18"/>
      <c r="V845" s="18"/>
      <c r="AD845" s="28"/>
    </row>
    <row r="846" spans="5:30" ht="20.25" customHeight="1">
      <c r="E846" s="26"/>
      <c r="F846" s="26"/>
      <c r="H846" s="27"/>
      <c r="I846" s="27"/>
      <c r="R846" s="28"/>
      <c r="S846" s="28"/>
      <c r="U846" s="18"/>
      <c r="V846" s="18"/>
      <c r="AD846" s="28"/>
    </row>
    <row r="847" spans="5:30" ht="20.25" customHeight="1">
      <c r="E847" s="26"/>
      <c r="F847" s="26"/>
      <c r="H847" s="27"/>
      <c r="I847" s="27"/>
      <c r="R847" s="28"/>
      <c r="S847" s="28"/>
      <c r="U847" s="18"/>
      <c r="V847" s="18"/>
      <c r="AD847" s="28"/>
    </row>
    <row r="848" spans="5:30" ht="20.25" customHeight="1">
      <c r="E848" s="26"/>
      <c r="F848" s="26"/>
      <c r="H848" s="27"/>
      <c r="I848" s="27"/>
      <c r="R848" s="28"/>
      <c r="S848" s="28"/>
      <c r="U848" s="18"/>
      <c r="V848" s="18"/>
      <c r="AD848" s="28"/>
    </row>
    <row r="849" spans="5:30" ht="20.25" customHeight="1">
      <c r="E849" s="26"/>
      <c r="F849" s="26"/>
      <c r="H849" s="27"/>
      <c r="I849" s="27"/>
      <c r="R849" s="28"/>
      <c r="S849" s="28"/>
      <c r="U849" s="18"/>
      <c r="V849" s="18"/>
      <c r="AD849" s="28"/>
    </row>
    <row r="850" spans="5:30" ht="20.25" customHeight="1">
      <c r="E850" s="26"/>
      <c r="F850" s="26"/>
      <c r="H850" s="27"/>
      <c r="I850" s="27"/>
      <c r="R850" s="28"/>
      <c r="S850" s="28"/>
      <c r="U850" s="18"/>
      <c r="V850" s="18"/>
      <c r="AD850" s="28"/>
    </row>
    <row r="851" spans="5:30" ht="20.25" customHeight="1">
      <c r="E851" s="26"/>
      <c r="F851" s="26"/>
      <c r="H851" s="27"/>
      <c r="I851" s="27"/>
      <c r="R851" s="28"/>
      <c r="S851" s="28"/>
      <c r="U851" s="18"/>
      <c r="V851" s="18"/>
      <c r="AD851" s="28"/>
    </row>
    <row r="852" spans="5:30" ht="20.25" customHeight="1">
      <c r="E852" s="26"/>
      <c r="F852" s="26"/>
      <c r="H852" s="27"/>
      <c r="I852" s="27"/>
      <c r="R852" s="28"/>
      <c r="S852" s="28"/>
      <c r="U852" s="18"/>
      <c r="V852" s="18"/>
      <c r="AD852" s="28"/>
    </row>
    <row r="853" spans="5:30" ht="20.25" customHeight="1">
      <c r="E853" s="26"/>
      <c r="F853" s="26"/>
      <c r="H853" s="27"/>
      <c r="I853" s="27"/>
      <c r="R853" s="28"/>
      <c r="S853" s="28"/>
      <c r="U853" s="18"/>
      <c r="V853" s="18"/>
      <c r="AD853" s="28"/>
    </row>
    <row r="854" spans="5:30" ht="20.25" customHeight="1">
      <c r="E854" s="26"/>
      <c r="F854" s="26"/>
      <c r="H854" s="27"/>
      <c r="I854" s="27"/>
      <c r="R854" s="28"/>
      <c r="S854" s="28"/>
      <c r="U854" s="18"/>
      <c r="V854" s="18"/>
      <c r="AD854" s="28"/>
    </row>
    <row r="855" spans="5:30" ht="20.25" customHeight="1">
      <c r="E855" s="26"/>
      <c r="F855" s="26"/>
      <c r="H855" s="27"/>
      <c r="I855" s="27"/>
      <c r="R855" s="28"/>
      <c r="S855" s="28"/>
      <c r="U855" s="18"/>
      <c r="V855" s="18"/>
      <c r="AD855" s="28"/>
    </row>
    <row r="856" spans="5:30" ht="20.25" customHeight="1">
      <c r="E856" s="26"/>
      <c r="F856" s="26"/>
      <c r="H856" s="27"/>
      <c r="I856" s="27"/>
      <c r="R856" s="28"/>
      <c r="S856" s="28"/>
      <c r="U856" s="18"/>
      <c r="V856" s="18"/>
      <c r="AD856" s="28"/>
    </row>
    <row r="857" spans="5:30" ht="20.25" customHeight="1">
      <c r="E857" s="26"/>
      <c r="F857" s="26"/>
      <c r="H857" s="27"/>
      <c r="I857" s="27"/>
      <c r="R857" s="28"/>
      <c r="S857" s="28"/>
      <c r="U857" s="18"/>
      <c r="V857" s="18"/>
      <c r="AD857" s="28"/>
    </row>
    <row r="858" spans="5:30" ht="20.25" customHeight="1">
      <c r="E858" s="26"/>
      <c r="F858" s="26"/>
      <c r="H858" s="27"/>
      <c r="I858" s="27"/>
      <c r="R858" s="28"/>
      <c r="S858" s="28"/>
      <c r="U858" s="18"/>
      <c r="V858" s="18"/>
      <c r="AD858" s="28"/>
    </row>
    <row r="859" spans="5:30" ht="20.25" customHeight="1">
      <c r="E859" s="26"/>
      <c r="F859" s="26"/>
      <c r="H859" s="27"/>
      <c r="I859" s="27"/>
      <c r="R859" s="28"/>
      <c r="S859" s="28"/>
      <c r="U859" s="18"/>
      <c r="V859" s="18"/>
      <c r="AD859" s="28"/>
    </row>
    <row r="860" spans="5:30" ht="20.25" customHeight="1">
      <c r="E860" s="26"/>
      <c r="F860" s="26"/>
      <c r="H860" s="27"/>
      <c r="I860" s="27"/>
      <c r="R860" s="28"/>
      <c r="S860" s="28"/>
      <c r="U860" s="18"/>
      <c r="V860" s="18"/>
      <c r="AD860" s="28"/>
    </row>
    <row r="861" spans="5:30" ht="20.25" customHeight="1">
      <c r="E861" s="26"/>
      <c r="F861" s="26"/>
      <c r="H861" s="27"/>
      <c r="I861" s="27"/>
      <c r="R861" s="28"/>
      <c r="S861" s="28"/>
      <c r="U861" s="18"/>
      <c r="V861" s="18"/>
      <c r="AD861" s="28"/>
    </row>
    <row r="862" spans="5:30" ht="20.25" customHeight="1">
      <c r="E862" s="26"/>
      <c r="F862" s="26"/>
      <c r="H862" s="27"/>
      <c r="I862" s="27"/>
      <c r="R862" s="28"/>
      <c r="S862" s="28"/>
      <c r="U862" s="18"/>
      <c r="V862" s="18"/>
      <c r="AD862" s="28"/>
    </row>
    <row r="863" spans="5:30" ht="20.25" customHeight="1">
      <c r="E863" s="26"/>
      <c r="F863" s="26"/>
      <c r="H863" s="27"/>
      <c r="I863" s="27"/>
      <c r="R863" s="28"/>
      <c r="S863" s="28"/>
      <c r="U863" s="18"/>
      <c r="V863" s="18"/>
      <c r="AD863" s="28"/>
    </row>
    <row r="864" spans="5:30" ht="20.25" customHeight="1">
      <c r="E864" s="26"/>
      <c r="F864" s="26"/>
      <c r="H864" s="27"/>
      <c r="I864" s="27"/>
      <c r="R864" s="28"/>
      <c r="S864" s="28"/>
      <c r="U864" s="18"/>
      <c r="V864" s="18"/>
      <c r="AD864" s="28"/>
    </row>
    <row r="865" spans="5:30" ht="20.25" customHeight="1">
      <c r="E865" s="26"/>
      <c r="F865" s="26"/>
      <c r="H865" s="27"/>
      <c r="I865" s="27"/>
      <c r="R865" s="28"/>
      <c r="S865" s="28"/>
      <c r="U865" s="18"/>
      <c r="V865" s="18"/>
      <c r="AD865" s="28"/>
    </row>
    <row r="866" spans="5:30" ht="20.25" customHeight="1">
      <c r="E866" s="26"/>
      <c r="F866" s="26"/>
      <c r="H866" s="27"/>
      <c r="I866" s="27"/>
      <c r="R866" s="28"/>
      <c r="S866" s="28"/>
      <c r="U866" s="18"/>
      <c r="V866" s="18"/>
      <c r="AD866" s="28"/>
    </row>
    <row r="867" spans="5:30" ht="20.25" customHeight="1">
      <c r="E867" s="26"/>
      <c r="F867" s="26"/>
      <c r="H867" s="27"/>
      <c r="I867" s="27"/>
      <c r="R867" s="28"/>
      <c r="S867" s="28"/>
      <c r="U867" s="18"/>
      <c r="V867" s="18"/>
      <c r="AD867" s="28"/>
    </row>
    <row r="868" spans="5:30" ht="20.25" customHeight="1">
      <c r="E868" s="26"/>
      <c r="F868" s="26"/>
      <c r="H868" s="27"/>
      <c r="I868" s="27"/>
      <c r="R868" s="28"/>
      <c r="S868" s="28"/>
      <c r="U868" s="18"/>
      <c r="V868" s="18"/>
      <c r="AD868" s="28"/>
    </row>
    <row r="869" spans="5:30" ht="20.25" customHeight="1">
      <c r="E869" s="26"/>
      <c r="F869" s="26"/>
      <c r="H869" s="27"/>
      <c r="I869" s="27"/>
      <c r="R869" s="28"/>
      <c r="S869" s="28"/>
      <c r="U869" s="18"/>
      <c r="V869" s="18"/>
      <c r="AD869" s="28"/>
    </row>
    <row r="870" spans="5:30" ht="20.25" customHeight="1">
      <c r="E870" s="26"/>
      <c r="F870" s="26"/>
      <c r="H870" s="27"/>
      <c r="I870" s="27"/>
      <c r="R870" s="28"/>
      <c r="S870" s="28"/>
      <c r="U870" s="18"/>
      <c r="V870" s="18"/>
      <c r="AD870" s="28"/>
    </row>
    <row r="871" spans="5:30" ht="20.25" customHeight="1">
      <c r="E871" s="26"/>
      <c r="F871" s="26"/>
      <c r="H871" s="27"/>
      <c r="I871" s="27"/>
      <c r="R871" s="28"/>
      <c r="S871" s="28"/>
      <c r="U871" s="18"/>
      <c r="V871" s="18"/>
      <c r="AD871" s="28"/>
    </row>
    <row r="872" spans="5:30" ht="20.25" customHeight="1">
      <c r="E872" s="26"/>
      <c r="F872" s="26"/>
      <c r="H872" s="27"/>
      <c r="I872" s="27"/>
      <c r="R872" s="28"/>
      <c r="S872" s="28"/>
      <c r="U872" s="18"/>
      <c r="V872" s="18"/>
      <c r="AD872" s="28"/>
    </row>
    <row r="873" spans="5:30" ht="20.25" customHeight="1">
      <c r="E873" s="26"/>
      <c r="F873" s="26"/>
      <c r="H873" s="27"/>
      <c r="I873" s="27"/>
      <c r="R873" s="28"/>
      <c r="S873" s="28"/>
      <c r="U873" s="18"/>
      <c r="V873" s="18"/>
      <c r="AD873" s="28"/>
    </row>
    <row r="874" spans="5:30" ht="20.25" customHeight="1">
      <c r="E874" s="26"/>
      <c r="F874" s="26"/>
      <c r="H874" s="27"/>
      <c r="I874" s="27"/>
      <c r="R874" s="28"/>
      <c r="S874" s="28"/>
      <c r="U874" s="18"/>
      <c r="V874" s="18"/>
      <c r="AD874" s="28"/>
    </row>
    <row r="875" spans="5:30" ht="20.25" customHeight="1">
      <c r="E875" s="26"/>
      <c r="F875" s="26"/>
      <c r="H875" s="27"/>
      <c r="I875" s="27"/>
      <c r="R875" s="28"/>
      <c r="S875" s="28"/>
      <c r="U875" s="18"/>
      <c r="V875" s="18"/>
      <c r="AD875" s="28"/>
    </row>
    <row r="876" spans="5:30" ht="20.25" customHeight="1">
      <c r="E876" s="26"/>
      <c r="F876" s="26"/>
      <c r="H876" s="27"/>
      <c r="I876" s="27"/>
      <c r="R876" s="28"/>
      <c r="S876" s="28"/>
      <c r="U876" s="18"/>
      <c r="V876" s="18"/>
      <c r="AD876" s="28"/>
    </row>
    <row r="877" spans="5:30" ht="20.25" customHeight="1">
      <c r="E877" s="26"/>
      <c r="F877" s="26"/>
      <c r="H877" s="27"/>
      <c r="I877" s="27"/>
      <c r="R877" s="28"/>
      <c r="S877" s="28"/>
      <c r="U877" s="18"/>
      <c r="V877" s="18"/>
      <c r="AD877" s="28"/>
    </row>
    <row r="878" spans="5:30" ht="20.25" customHeight="1">
      <c r="E878" s="26"/>
      <c r="F878" s="26"/>
      <c r="H878" s="27"/>
      <c r="I878" s="27"/>
      <c r="R878" s="28"/>
      <c r="S878" s="28"/>
      <c r="U878" s="18"/>
      <c r="V878" s="18"/>
      <c r="AD878" s="28"/>
    </row>
    <row r="879" spans="5:30" ht="20.25" customHeight="1">
      <c r="E879" s="26"/>
      <c r="F879" s="26"/>
      <c r="H879" s="27"/>
      <c r="I879" s="27"/>
      <c r="R879" s="28"/>
      <c r="S879" s="28"/>
      <c r="U879" s="18"/>
      <c r="V879" s="18"/>
      <c r="AD879" s="28"/>
    </row>
    <row r="880" spans="5:30" ht="20.25" customHeight="1">
      <c r="E880" s="26"/>
      <c r="F880" s="26"/>
      <c r="H880" s="27"/>
      <c r="I880" s="27"/>
      <c r="R880" s="28"/>
      <c r="S880" s="28"/>
      <c r="U880" s="18"/>
      <c r="V880" s="18"/>
      <c r="AD880" s="28"/>
    </row>
    <row r="881" spans="5:30" ht="20.25" customHeight="1">
      <c r="E881" s="26"/>
      <c r="F881" s="26"/>
      <c r="H881" s="27"/>
      <c r="I881" s="27"/>
      <c r="R881" s="28"/>
      <c r="S881" s="28"/>
      <c r="U881" s="18"/>
      <c r="V881" s="18"/>
      <c r="AD881" s="28"/>
    </row>
    <row r="882" spans="5:30" ht="20.25" customHeight="1">
      <c r="E882" s="26"/>
      <c r="F882" s="26"/>
      <c r="H882" s="27"/>
      <c r="I882" s="27"/>
      <c r="R882" s="28"/>
      <c r="S882" s="28"/>
      <c r="U882" s="18"/>
      <c r="V882" s="18"/>
      <c r="AD882" s="28"/>
    </row>
    <row r="883" spans="5:30" ht="20.25" customHeight="1">
      <c r="E883" s="26"/>
      <c r="F883" s="26"/>
      <c r="H883" s="27"/>
      <c r="I883" s="27"/>
      <c r="R883" s="28"/>
      <c r="S883" s="28"/>
      <c r="U883" s="18"/>
      <c r="V883" s="18"/>
      <c r="AD883" s="28"/>
    </row>
    <row r="884" spans="5:30" ht="20.25" customHeight="1">
      <c r="E884" s="26"/>
      <c r="F884" s="26"/>
      <c r="H884" s="27"/>
      <c r="I884" s="27"/>
      <c r="R884" s="28"/>
      <c r="S884" s="28"/>
      <c r="U884" s="18"/>
      <c r="V884" s="18"/>
      <c r="AD884" s="28"/>
    </row>
    <row r="885" spans="5:30" ht="20.25" customHeight="1">
      <c r="E885" s="26"/>
      <c r="F885" s="26"/>
      <c r="H885" s="27"/>
      <c r="I885" s="27"/>
      <c r="R885" s="28"/>
      <c r="S885" s="28"/>
      <c r="U885" s="18"/>
      <c r="V885" s="18"/>
      <c r="AD885" s="28"/>
    </row>
    <row r="886" spans="5:30" ht="20.25" customHeight="1">
      <c r="E886" s="26"/>
      <c r="F886" s="26"/>
      <c r="H886" s="27"/>
      <c r="I886" s="27"/>
      <c r="R886" s="28"/>
      <c r="S886" s="28"/>
      <c r="U886" s="18"/>
      <c r="V886" s="18"/>
      <c r="AD886" s="28"/>
    </row>
    <row r="887" spans="5:30" ht="20.25" customHeight="1">
      <c r="E887" s="26"/>
      <c r="F887" s="26"/>
      <c r="H887" s="27"/>
      <c r="I887" s="27"/>
      <c r="R887" s="28"/>
      <c r="S887" s="28"/>
      <c r="U887" s="18"/>
      <c r="V887" s="18"/>
      <c r="AD887" s="28"/>
    </row>
    <row r="888" spans="5:30" ht="20.25" customHeight="1">
      <c r="E888" s="26"/>
      <c r="F888" s="26"/>
      <c r="H888" s="27"/>
      <c r="I888" s="27"/>
      <c r="R888" s="28"/>
      <c r="S888" s="28"/>
      <c r="U888" s="18"/>
      <c r="V888" s="18"/>
      <c r="AD888" s="28"/>
    </row>
    <row r="889" spans="5:30" ht="20.25" customHeight="1">
      <c r="E889" s="26"/>
      <c r="F889" s="26"/>
      <c r="H889" s="27"/>
      <c r="I889" s="27"/>
      <c r="R889" s="28"/>
      <c r="S889" s="28"/>
      <c r="U889" s="18"/>
      <c r="V889" s="18"/>
      <c r="AD889" s="28"/>
    </row>
    <row r="890" spans="5:30" ht="20.25" customHeight="1">
      <c r="E890" s="26"/>
      <c r="F890" s="26"/>
      <c r="H890" s="27"/>
      <c r="I890" s="27"/>
      <c r="R890" s="28"/>
      <c r="S890" s="28"/>
      <c r="U890" s="18"/>
      <c r="V890" s="18"/>
      <c r="AD890" s="28"/>
    </row>
    <row r="891" spans="5:30" ht="20.25" customHeight="1">
      <c r="E891" s="26"/>
      <c r="F891" s="26"/>
      <c r="H891" s="27"/>
      <c r="I891" s="27"/>
      <c r="R891" s="28"/>
      <c r="S891" s="28"/>
      <c r="U891" s="18"/>
      <c r="V891" s="18"/>
      <c r="AD891" s="28"/>
    </row>
    <row r="892" spans="5:30" ht="20.25" customHeight="1">
      <c r="E892" s="26"/>
      <c r="F892" s="26"/>
      <c r="H892" s="27"/>
      <c r="I892" s="27"/>
      <c r="R892" s="28"/>
      <c r="S892" s="28"/>
      <c r="U892" s="18"/>
      <c r="V892" s="18"/>
      <c r="AD892" s="28"/>
    </row>
    <row r="893" spans="5:30" ht="20.25" customHeight="1">
      <c r="E893" s="26"/>
      <c r="F893" s="26"/>
      <c r="H893" s="27"/>
      <c r="I893" s="27"/>
      <c r="R893" s="28"/>
      <c r="S893" s="28"/>
      <c r="U893" s="18"/>
      <c r="V893" s="18"/>
      <c r="AD893" s="28"/>
    </row>
    <row r="894" spans="5:30" ht="20.25" customHeight="1">
      <c r="E894" s="26"/>
      <c r="F894" s="26"/>
      <c r="H894" s="27"/>
      <c r="I894" s="27"/>
      <c r="R894" s="28"/>
      <c r="S894" s="28"/>
      <c r="U894" s="18"/>
      <c r="V894" s="18"/>
      <c r="AD894" s="28"/>
    </row>
    <row r="895" spans="5:30" ht="20.25" customHeight="1">
      <c r="E895" s="26"/>
      <c r="F895" s="26"/>
      <c r="H895" s="27"/>
      <c r="I895" s="27"/>
      <c r="R895" s="28"/>
      <c r="S895" s="28"/>
      <c r="U895" s="18"/>
      <c r="V895" s="18"/>
    </row>
    <row r="896" spans="5:30" ht="20.25" customHeight="1">
      <c r="E896" s="26"/>
      <c r="F896" s="26"/>
      <c r="H896" s="27"/>
      <c r="I896" s="27"/>
      <c r="R896" s="28"/>
      <c r="S896" s="28"/>
      <c r="U896" s="18"/>
      <c r="V896" s="18"/>
      <c r="AD896" s="28"/>
    </row>
    <row r="897" spans="5:30" ht="20.25" customHeight="1">
      <c r="E897" s="26"/>
      <c r="F897" s="26"/>
      <c r="H897" s="27"/>
      <c r="I897" s="27"/>
      <c r="R897" s="28"/>
      <c r="S897" s="28"/>
      <c r="U897" s="18"/>
      <c r="V897" s="18"/>
      <c r="AD897" s="28"/>
    </row>
    <row r="898" spans="5:30" ht="20.25" customHeight="1">
      <c r="E898" s="26"/>
      <c r="F898" s="26"/>
      <c r="H898" s="27"/>
      <c r="I898" s="27"/>
      <c r="R898" s="28"/>
      <c r="S898" s="28"/>
      <c r="U898" s="18"/>
      <c r="V898" s="18"/>
      <c r="AD898" s="28"/>
    </row>
    <row r="899" spans="5:30" ht="20.25" customHeight="1">
      <c r="E899" s="26"/>
      <c r="F899" s="26"/>
      <c r="H899" s="27"/>
      <c r="I899" s="27"/>
      <c r="R899" s="28"/>
      <c r="S899" s="28"/>
      <c r="U899" s="18"/>
      <c r="V899" s="18"/>
      <c r="AD899" s="28"/>
    </row>
    <row r="900" spans="5:30" ht="20.25" customHeight="1">
      <c r="E900" s="26"/>
      <c r="F900" s="26"/>
      <c r="H900" s="27"/>
      <c r="I900" s="27"/>
      <c r="R900" s="28"/>
      <c r="S900" s="28"/>
      <c r="U900" s="18"/>
      <c r="V900" s="18"/>
      <c r="AD900" s="28"/>
    </row>
    <row r="901" spans="5:30" ht="20.25" customHeight="1">
      <c r="E901" s="26"/>
      <c r="F901" s="26"/>
      <c r="H901" s="27"/>
      <c r="I901" s="27"/>
      <c r="R901" s="28"/>
      <c r="S901" s="28"/>
      <c r="U901" s="18"/>
      <c r="V901" s="18"/>
      <c r="AD901" s="28"/>
    </row>
    <row r="902" spans="5:30" ht="20.25" customHeight="1">
      <c r="E902" s="26"/>
      <c r="F902" s="26"/>
      <c r="H902" s="27"/>
      <c r="I902" s="27"/>
      <c r="R902" s="28"/>
      <c r="S902" s="28"/>
      <c r="U902" s="18"/>
      <c r="V902" s="18"/>
      <c r="AD902" s="28"/>
    </row>
    <row r="903" spans="5:30" ht="20.25" customHeight="1">
      <c r="E903" s="26"/>
      <c r="F903" s="26"/>
      <c r="H903" s="27"/>
      <c r="I903" s="27"/>
      <c r="R903" s="28"/>
      <c r="S903" s="28"/>
      <c r="U903" s="18"/>
      <c r="V903" s="18"/>
      <c r="AD903" s="28"/>
    </row>
    <row r="904" spans="5:30" ht="20.25" customHeight="1">
      <c r="E904" s="26"/>
      <c r="F904" s="26"/>
      <c r="H904" s="27"/>
      <c r="I904" s="27"/>
      <c r="R904" s="28"/>
      <c r="S904" s="28"/>
      <c r="U904" s="18"/>
      <c r="V904" s="18"/>
      <c r="AD904" s="28"/>
    </row>
    <row r="905" spans="5:30" ht="20.25" customHeight="1">
      <c r="E905" s="26"/>
      <c r="F905" s="26"/>
      <c r="H905" s="27"/>
      <c r="I905" s="27"/>
      <c r="R905" s="28"/>
      <c r="S905" s="28"/>
      <c r="U905" s="18"/>
      <c r="V905" s="18"/>
      <c r="AD905" s="28"/>
    </row>
    <row r="906" spans="5:30" ht="20.25" customHeight="1">
      <c r="E906" s="26"/>
      <c r="F906" s="26"/>
      <c r="H906" s="27"/>
      <c r="I906" s="27"/>
      <c r="R906" s="28"/>
      <c r="S906" s="28"/>
      <c r="U906" s="18"/>
      <c r="V906" s="18"/>
      <c r="AD906" s="28"/>
    </row>
    <row r="907" spans="5:30" ht="20.25" customHeight="1">
      <c r="E907" s="26"/>
      <c r="F907" s="26"/>
      <c r="H907" s="27"/>
      <c r="I907" s="27"/>
      <c r="R907" s="28"/>
      <c r="S907" s="28"/>
      <c r="U907" s="18"/>
      <c r="V907" s="18"/>
      <c r="AD907" s="28"/>
    </row>
    <row r="908" spans="5:30" ht="20.25" customHeight="1">
      <c r="E908" s="26"/>
      <c r="F908" s="26"/>
      <c r="H908" s="27"/>
      <c r="I908" s="27"/>
      <c r="R908" s="28"/>
      <c r="S908" s="28"/>
      <c r="U908" s="18"/>
      <c r="V908" s="18"/>
      <c r="AD908" s="28"/>
    </row>
    <row r="909" spans="5:30" ht="20.25" customHeight="1">
      <c r="E909" s="26"/>
      <c r="F909" s="26"/>
      <c r="H909" s="27"/>
      <c r="I909" s="27"/>
      <c r="R909" s="28"/>
      <c r="S909" s="28"/>
      <c r="U909" s="18"/>
      <c r="V909" s="18"/>
      <c r="AD909" s="28"/>
    </row>
    <row r="910" spans="5:30" ht="20.25" customHeight="1">
      <c r="E910" s="26"/>
      <c r="F910" s="26"/>
      <c r="H910" s="27"/>
      <c r="I910" s="27"/>
      <c r="R910" s="28"/>
      <c r="S910" s="28"/>
      <c r="U910" s="18"/>
      <c r="V910" s="18"/>
      <c r="AD910" s="28"/>
    </row>
    <row r="911" spans="5:30" ht="20.25" customHeight="1">
      <c r="E911" s="26"/>
      <c r="F911" s="26"/>
      <c r="H911" s="27"/>
      <c r="I911" s="27"/>
      <c r="R911" s="28"/>
      <c r="S911" s="28"/>
      <c r="U911" s="18"/>
      <c r="V911" s="18"/>
      <c r="AD911" s="28"/>
    </row>
    <row r="912" spans="5:30" ht="20.25" customHeight="1">
      <c r="E912" s="26"/>
      <c r="F912" s="26"/>
      <c r="H912" s="27"/>
      <c r="I912" s="27"/>
      <c r="R912" s="28"/>
      <c r="S912" s="28"/>
      <c r="U912" s="18"/>
      <c r="V912" s="18"/>
      <c r="AD912" s="28"/>
    </row>
    <row r="913" spans="5:30" ht="20.25" customHeight="1">
      <c r="E913" s="26"/>
      <c r="F913" s="26"/>
      <c r="H913" s="27"/>
      <c r="I913" s="27"/>
      <c r="R913" s="28"/>
      <c r="S913" s="28"/>
      <c r="U913" s="18"/>
      <c r="V913" s="18"/>
      <c r="AD913" s="28"/>
    </row>
    <row r="914" spans="5:30" ht="20.25" customHeight="1">
      <c r="E914" s="26"/>
      <c r="F914" s="26"/>
      <c r="H914" s="27"/>
      <c r="I914" s="27"/>
      <c r="R914" s="28"/>
      <c r="S914" s="28"/>
      <c r="U914" s="18"/>
      <c r="V914" s="18"/>
      <c r="AD914" s="28"/>
    </row>
    <row r="915" spans="5:30" ht="20.25" customHeight="1">
      <c r="E915" s="26"/>
      <c r="F915" s="26"/>
      <c r="H915" s="27"/>
      <c r="I915" s="27"/>
      <c r="R915" s="28"/>
      <c r="S915" s="28"/>
      <c r="U915" s="18"/>
      <c r="V915" s="18"/>
      <c r="AD915" s="28"/>
    </row>
    <row r="916" spans="5:30" ht="20.25" customHeight="1">
      <c r="E916" s="26"/>
      <c r="F916" s="26"/>
      <c r="H916" s="27"/>
      <c r="I916" s="27"/>
      <c r="R916" s="28"/>
      <c r="S916" s="28"/>
      <c r="U916" s="18"/>
      <c r="V916" s="18"/>
      <c r="AD916" s="28"/>
    </row>
    <row r="917" spans="5:30" ht="20.25" customHeight="1">
      <c r="E917" s="26"/>
      <c r="F917" s="26"/>
      <c r="H917" s="27"/>
      <c r="I917" s="27"/>
      <c r="R917" s="28"/>
      <c r="S917" s="28"/>
      <c r="U917" s="18"/>
      <c r="V917" s="18"/>
      <c r="AD917" s="28"/>
    </row>
    <row r="918" spans="5:30" ht="20.25" customHeight="1">
      <c r="E918" s="26"/>
      <c r="F918" s="26"/>
      <c r="H918" s="27"/>
      <c r="I918" s="27"/>
      <c r="R918" s="28"/>
      <c r="S918" s="28"/>
      <c r="U918" s="18"/>
      <c r="V918" s="18"/>
      <c r="AD918" s="28"/>
    </row>
    <row r="919" spans="5:30" ht="20.25" customHeight="1">
      <c r="E919" s="26"/>
      <c r="F919" s="26"/>
      <c r="H919" s="27"/>
      <c r="I919" s="27"/>
      <c r="R919" s="28"/>
      <c r="S919" s="28"/>
      <c r="U919" s="18"/>
      <c r="V919" s="18"/>
      <c r="AD919" s="28"/>
    </row>
    <row r="920" spans="5:30" ht="20.25" customHeight="1">
      <c r="E920" s="26"/>
      <c r="F920" s="26"/>
      <c r="H920" s="27"/>
      <c r="I920" s="27"/>
      <c r="R920" s="28"/>
      <c r="S920" s="28"/>
      <c r="U920" s="18"/>
      <c r="V920" s="18"/>
      <c r="AD920" s="28"/>
    </row>
    <row r="921" spans="5:30" ht="20.25" customHeight="1">
      <c r="E921" s="26"/>
      <c r="F921" s="26"/>
      <c r="H921" s="27"/>
      <c r="I921" s="27"/>
      <c r="R921" s="28"/>
      <c r="S921" s="28"/>
      <c r="U921" s="18"/>
      <c r="V921" s="18"/>
      <c r="AD921" s="28"/>
    </row>
    <row r="922" spans="5:30" ht="20.25" customHeight="1">
      <c r="E922" s="26"/>
      <c r="F922" s="26"/>
      <c r="H922" s="27"/>
      <c r="I922" s="27"/>
      <c r="R922" s="28"/>
      <c r="S922" s="28"/>
      <c r="U922" s="18"/>
      <c r="V922" s="18"/>
      <c r="AD922" s="28"/>
    </row>
    <row r="923" spans="5:30" ht="20.25" customHeight="1">
      <c r="E923" s="26"/>
      <c r="F923" s="26"/>
      <c r="H923" s="27"/>
      <c r="I923" s="27"/>
      <c r="R923" s="28"/>
      <c r="S923" s="28"/>
      <c r="U923" s="18"/>
      <c r="V923" s="18"/>
      <c r="AD923" s="28"/>
    </row>
    <row r="924" spans="5:30" ht="20.25" customHeight="1">
      <c r="E924" s="26"/>
      <c r="F924" s="26"/>
      <c r="H924" s="27"/>
      <c r="I924" s="27"/>
      <c r="R924" s="28"/>
      <c r="S924" s="28"/>
      <c r="U924" s="18"/>
      <c r="V924" s="18"/>
      <c r="AD924" s="28"/>
    </row>
    <row r="925" spans="5:30" ht="20.25" customHeight="1">
      <c r="E925" s="26"/>
      <c r="F925" s="26"/>
      <c r="H925" s="27"/>
      <c r="I925" s="27"/>
      <c r="R925" s="28"/>
      <c r="S925" s="28"/>
      <c r="U925" s="18"/>
      <c r="V925" s="18"/>
      <c r="AD925" s="28"/>
    </row>
    <row r="926" spans="5:30" ht="20.25" customHeight="1">
      <c r="E926" s="26"/>
      <c r="F926" s="26"/>
      <c r="H926" s="27"/>
      <c r="I926" s="27"/>
      <c r="R926" s="28"/>
      <c r="S926" s="28"/>
      <c r="U926" s="18"/>
      <c r="V926" s="18"/>
      <c r="AD926" s="28"/>
    </row>
    <row r="927" spans="5:30" ht="20.25" customHeight="1">
      <c r="E927" s="26"/>
      <c r="F927" s="26"/>
      <c r="H927" s="27"/>
      <c r="I927" s="27"/>
      <c r="R927" s="28"/>
      <c r="S927" s="28"/>
      <c r="U927" s="18"/>
      <c r="V927" s="18"/>
      <c r="AD927" s="28"/>
    </row>
    <row r="928" spans="5:30" ht="20.25" customHeight="1">
      <c r="E928" s="26"/>
      <c r="F928" s="26"/>
      <c r="H928" s="27"/>
      <c r="I928" s="27"/>
      <c r="R928" s="28"/>
      <c r="S928" s="28"/>
      <c r="U928" s="18"/>
      <c r="V928" s="18"/>
      <c r="AD928" s="28"/>
    </row>
    <row r="929" spans="5:40" ht="20.25" customHeight="1">
      <c r="E929" s="26"/>
      <c r="F929" s="26"/>
      <c r="H929" s="27"/>
      <c r="I929" s="27"/>
      <c r="R929" s="28"/>
      <c r="S929" s="28"/>
      <c r="U929" s="18"/>
      <c r="V929" s="18"/>
      <c r="AD929" s="28"/>
    </row>
    <row r="930" spans="5:40" ht="20.25" customHeight="1">
      <c r="E930" s="26"/>
      <c r="F930" s="26"/>
      <c r="H930" s="27"/>
      <c r="I930" s="27"/>
      <c r="R930" s="28"/>
      <c r="S930" s="28"/>
      <c r="U930" s="18"/>
      <c r="V930" s="18"/>
      <c r="AD930" s="28"/>
    </row>
    <row r="931" spans="5:40" ht="20.25" customHeight="1">
      <c r="E931" s="26"/>
      <c r="F931" s="26"/>
      <c r="H931" s="27"/>
      <c r="I931" s="27"/>
      <c r="R931" s="28"/>
      <c r="S931" s="28"/>
      <c r="U931" s="18"/>
      <c r="V931" s="18"/>
      <c r="AD931" s="28"/>
    </row>
    <row r="932" spans="5:40" ht="20.25" customHeight="1">
      <c r="E932" s="26"/>
      <c r="F932" s="26"/>
      <c r="H932" s="27"/>
      <c r="I932" s="27"/>
      <c r="R932" s="28"/>
      <c r="S932" s="28"/>
      <c r="U932" s="18"/>
      <c r="V932" s="18"/>
      <c r="AD932" s="28"/>
    </row>
    <row r="933" spans="5:40" ht="20.25" customHeight="1">
      <c r="E933" s="26"/>
      <c r="F933" s="26"/>
      <c r="G933" s="28"/>
      <c r="H933" s="27"/>
      <c r="I933" s="27"/>
      <c r="J933" s="28"/>
      <c r="K933" s="28"/>
      <c r="N933" s="28"/>
      <c r="O933" s="28"/>
      <c r="P933" s="28"/>
      <c r="Q933" s="28"/>
      <c r="R933" s="28"/>
      <c r="S933" s="28"/>
      <c r="T933" s="28"/>
      <c r="U933" s="28"/>
      <c r="V933" s="28"/>
      <c r="AD933" s="28"/>
      <c r="AE933" s="28"/>
      <c r="AF933" s="28"/>
      <c r="AG933" s="28"/>
      <c r="AH933" s="28"/>
      <c r="AJ933" s="28"/>
      <c r="AK933" s="28"/>
      <c r="AL933" s="28"/>
      <c r="AM933" s="28"/>
      <c r="AN933" s="28"/>
    </row>
    <row r="934" spans="5:40" ht="20.25" customHeight="1">
      <c r="E934" s="26"/>
      <c r="F934" s="26"/>
      <c r="H934" s="27"/>
      <c r="I934" s="27"/>
      <c r="R934" s="28"/>
      <c r="S934" s="28"/>
      <c r="U934" s="18"/>
      <c r="V934" s="18"/>
      <c r="AD934" s="28"/>
    </row>
    <row r="935" spans="5:40" ht="20.25" customHeight="1">
      <c r="E935" s="26"/>
      <c r="F935" s="26"/>
      <c r="H935" s="27"/>
      <c r="I935" s="27"/>
      <c r="R935" s="28"/>
      <c r="S935" s="28"/>
      <c r="U935" s="18"/>
      <c r="V935" s="18"/>
      <c r="AD935" s="28"/>
    </row>
    <row r="936" spans="5:40" ht="20.25" customHeight="1">
      <c r="E936" s="26"/>
      <c r="F936" s="26"/>
      <c r="H936" s="27"/>
      <c r="I936" s="27"/>
      <c r="R936" s="28"/>
      <c r="S936" s="28"/>
      <c r="U936" s="18"/>
      <c r="V936" s="18"/>
      <c r="AD936" s="28"/>
    </row>
    <row r="937" spans="5:40" ht="20.25" customHeight="1">
      <c r="E937" s="26"/>
      <c r="F937" s="26"/>
      <c r="H937" s="27"/>
      <c r="I937" s="27"/>
      <c r="R937" s="28"/>
      <c r="S937" s="28"/>
      <c r="U937" s="18"/>
      <c r="V937" s="18"/>
      <c r="AD937" s="28"/>
    </row>
    <row r="938" spans="5:40" ht="20.25" customHeight="1">
      <c r="E938" s="26"/>
      <c r="F938" s="26"/>
      <c r="H938" s="27"/>
      <c r="I938" s="27"/>
      <c r="R938" s="28"/>
      <c r="S938" s="28"/>
      <c r="U938" s="18"/>
      <c r="V938" s="18"/>
      <c r="AD938" s="28"/>
    </row>
    <row r="939" spans="5:40" ht="20.25" customHeight="1">
      <c r="E939" s="26"/>
      <c r="F939" s="26"/>
      <c r="H939" s="27"/>
      <c r="I939" s="27"/>
      <c r="R939" s="28"/>
      <c r="S939" s="28"/>
      <c r="U939" s="18"/>
      <c r="V939" s="18"/>
      <c r="AD939" s="28"/>
    </row>
    <row r="940" spans="5:40" ht="20.25" customHeight="1">
      <c r="E940" s="26"/>
      <c r="F940" s="26"/>
      <c r="H940" s="27"/>
      <c r="I940" s="27"/>
      <c r="R940" s="28"/>
      <c r="S940" s="28"/>
      <c r="U940" s="18"/>
      <c r="V940" s="18"/>
      <c r="AD940" s="28"/>
    </row>
    <row r="941" spans="5:40" ht="20.25" customHeight="1">
      <c r="E941" s="26"/>
      <c r="F941" s="26"/>
      <c r="H941" s="27"/>
      <c r="I941" s="27"/>
      <c r="R941" s="28"/>
      <c r="S941" s="28"/>
      <c r="U941" s="18"/>
      <c r="V941" s="18"/>
      <c r="AD941" s="28"/>
    </row>
    <row r="942" spans="5:40" ht="20.25" customHeight="1">
      <c r="E942" s="26"/>
      <c r="F942" s="26"/>
      <c r="H942" s="27"/>
      <c r="I942" s="27"/>
      <c r="R942" s="28"/>
      <c r="S942" s="28"/>
      <c r="U942" s="18"/>
      <c r="V942" s="18"/>
      <c r="AD942" s="28"/>
    </row>
    <row r="943" spans="5:40" ht="20.25" customHeight="1">
      <c r="E943" s="26"/>
      <c r="F943" s="26"/>
      <c r="H943" s="27"/>
      <c r="I943" s="27"/>
      <c r="R943" s="28"/>
      <c r="S943" s="28"/>
      <c r="U943" s="18"/>
      <c r="V943" s="18"/>
      <c r="AD943" s="28"/>
    </row>
    <row r="944" spans="5:40" ht="20.25" customHeight="1">
      <c r="E944" s="26"/>
      <c r="F944" s="26"/>
      <c r="H944" s="27"/>
      <c r="I944" s="27"/>
      <c r="R944" s="28"/>
      <c r="S944" s="28"/>
      <c r="U944" s="18"/>
      <c r="V944" s="18"/>
      <c r="AD944" s="28"/>
    </row>
    <row r="945" spans="5:30" ht="20.25" customHeight="1">
      <c r="E945" s="26"/>
      <c r="F945" s="26"/>
      <c r="H945" s="27"/>
      <c r="I945" s="27"/>
      <c r="R945" s="28"/>
      <c r="S945" s="28"/>
      <c r="U945" s="18"/>
      <c r="V945" s="18"/>
      <c r="AD945" s="28"/>
    </row>
    <row r="946" spans="5:30" ht="20.25" customHeight="1">
      <c r="E946" s="26"/>
      <c r="F946" s="26"/>
      <c r="H946" s="27"/>
      <c r="I946" s="27"/>
      <c r="R946" s="28"/>
      <c r="S946" s="28"/>
      <c r="U946" s="18"/>
      <c r="V946" s="18"/>
      <c r="AD946" s="28"/>
    </row>
    <row r="947" spans="5:30" ht="20.25" customHeight="1">
      <c r="E947" s="26"/>
      <c r="F947" s="26"/>
      <c r="H947" s="27"/>
      <c r="I947" s="27"/>
      <c r="R947" s="28"/>
      <c r="S947" s="28"/>
      <c r="U947" s="18"/>
      <c r="V947" s="18"/>
      <c r="AD947" s="28"/>
    </row>
    <row r="948" spans="5:30" ht="20.25" customHeight="1">
      <c r="E948" s="26"/>
      <c r="F948" s="26"/>
      <c r="H948" s="27"/>
      <c r="I948" s="27"/>
      <c r="R948" s="28"/>
      <c r="S948" s="28"/>
      <c r="U948" s="18"/>
      <c r="V948" s="18"/>
      <c r="AD948" s="28"/>
    </row>
    <row r="949" spans="5:30" ht="20.25" customHeight="1">
      <c r="E949" s="26"/>
      <c r="F949" s="26"/>
      <c r="H949" s="27"/>
      <c r="I949" s="27"/>
      <c r="R949" s="28"/>
      <c r="S949" s="28"/>
      <c r="U949" s="18"/>
      <c r="V949" s="18"/>
      <c r="AD949" s="28"/>
    </row>
    <row r="950" spans="5:30" ht="20.25" customHeight="1">
      <c r="E950" s="26"/>
      <c r="F950" s="26"/>
      <c r="H950" s="27"/>
      <c r="I950" s="27"/>
      <c r="R950" s="28"/>
      <c r="S950" s="28"/>
      <c r="U950" s="18"/>
      <c r="V950" s="18"/>
      <c r="AD950" s="28"/>
    </row>
    <row r="951" spans="5:30" ht="20.25" customHeight="1">
      <c r="E951" s="26"/>
      <c r="F951" s="26"/>
      <c r="H951" s="27"/>
      <c r="I951" s="27"/>
      <c r="R951" s="28"/>
      <c r="S951" s="28"/>
      <c r="U951" s="18"/>
      <c r="V951" s="18"/>
      <c r="AD951" s="28"/>
    </row>
    <row r="952" spans="5:30" ht="20.25" customHeight="1">
      <c r="E952" s="26"/>
      <c r="F952" s="26"/>
      <c r="H952" s="27"/>
      <c r="I952" s="27"/>
      <c r="R952" s="28"/>
      <c r="S952" s="28"/>
      <c r="U952" s="18"/>
      <c r="V952" s="18"/>
      <c r="AD952" s="28"/>
    </row>
    <row r="953" spans="5:30" ht="20.25" customHeight="1">
      <c r="E953" s="26"/>
      <c r="F953" s="26"/>
      <c r="H953" s="27"/>
      <c r="I953" s="27"/>
      <c r="R953" s="28"/>
      <c r="S953" s="28"/>
      <c r="U953" s="18"/>
      <c r="V953" s="18"/>
      <c r="AD953" s="28"/>
    </row>
    <row r="954" spans="5:30" ht="20.25" customHeight="1">
      <c r="E954" s="26"/>
      <c r="F954" s="26"/>
      <c r="H954" s="27"/>
      <c r="I954" s="27"/>
      <c r="R954" s="28"/>
      <c r="S954" s="28"/>
      <c r="U954" s="18"/>
      <c r="V954" s="18"/>
      <c r="AD954" s="28"/>
    </row>
    <row r="955" spans="5:30" ht="20.25" customHeight="1">
      <c r="E955" s="26"/>
      <c r="F955" s="26"/>
      <c r="H955" s="27"/>
      <c r="I955" s="27"/>
      <c r="R955" s="28"/>
      <c r="S955" s="28"/>
      <c r="U955" s="18"/>
      <c r="V955" s="18"/>
      <c r="AD955" s="28"/>
    </row>
    <row r="956" spans="5:30" ht="20.25" customHeight="1">
      <c r="E956" s="26"/>
      <c r="F956" s="26"/>
      <c r="H956" s="27"/>
      <c r="I956" s="27"/>
      <c r="R956" s="28"/>
      <c r="S956" s="28"/>
      <c r="U956" s="18"/>
      <c r="V956" s="18"/>
      <c r="AD956" s="28"/>
    </row>
    <row r="957" spans="5:30" ht="20.25" customHeight="1">
      <c r="E957" s="26"/>
      <c r="F957" s="26"/>
      <c r="H957" s="27"/>
      <c r="I957" s="27"/>
      <c r="R957" s="28"/>
      <c r="S957" s="28"/>
      <c r="U957" s="18"/>
      <c r="V957" s="18"/>
      <c r="AD957" s="28"/>
    </row>
    <row r="958" spans="5:30" ht="20.25" customHeight="1">
      <c r="E958" s="26"/>
      <c r="F958" s="26"/>
      <c r="H958" s="27"/>
      <c r="I958" s="27"/>
      <c r="R958" s="28"/>
      <c r="S958" s="28"/>
      <c r="U958" s="18"/>
      <c r="V958" s="18"/>
      <c r="AD958" s="28"/>
    </row>
    <row r="959" spans="5:30" ht="20.25" customHeight="1">
      <c r="E959" s="26"/>
      <c r="F959" s="26"/>
      <c r="H959" s="27"/>
      <c r="I959" s="27"/>
      <c r="R959" s="28"/>
      <c r="S959" s="28"/>
      <c r="U959" s="18"/>
      <c r="V959" s="18"/>
      <c r="AD959" s="28"/>
    </row>
    <row r="960" spans="5:30" ht="20.25" customHeight="1">
      <c r="E960" s="26"/>
      <c r="F960" s="26"/>
      <c r="H960" s="27"/>
      <c r="I960" s="27"/>
      <c r="R960" s="28"/>
      <c r="S960" s="28"/>
      <c r="U960" s="18"/>
      <c r="V960" s="18"/>
      <c r="AD960" s="28"/>
    </row>
    <row r="961" spans="5:30" ht="20.25" customHeight="1">
      <c r="E961" s="26"/>
      <c r="F961" s="26"/>
      <c r="H961" s="27"/>
      <c r="I961" s="27"/>
      <c r="R961" s="28"/>
      <c r="S961" s="28"/>
      <c r="U961" s="18"/>
      <c r="V961" s="18"/>
      <c r="AD961" s="28"/>
    </row>
    <row r="962" spans="5:30" ht="20.25" customHeight="1">
      <c r="E962" s="26"/>
      <c r="F962" s="26"/>
      <c r="H962" s="27"/>
      <c r="I962" s="27"/>
      <c r="R962" s="28"/>
      <c r="S962" s="28"/>
      <c r="U962" s="18"/>
      <c r="V962" s="18"/>
      <c r="AD962" s="28"/>
    </row>
    <row r="963" spans="5:30" ht="20.25" customHeight="1">
      <c r="E963" s="26"/>
      <c r="F963" s="26"/>
      <c r="H963" s="27"/>
      <c r="I963" s="27"/>
      <c r="R963" s="28"/>
      <c r="S963" s="28"/>
      <c r="U963" s="18"/>
      <c r="V963" s="18"/>
      <c r="AD963" s="28"/>
    </row>
    <row r="964" spans="5:30" ht="20.25" customHeight="1">
      <c r="E964" s="26"/>
      <c r="F964" s="26"/>
      <c r="H964" s="27"/>
      <c r="I964" s="27"/>
      <c r="R964" s="28"/>
      <c r="S964" s="28"/>
      <c r="U964" s="18"/>
      <c r="V964" s="18"/>
      <c r="AD964" s="28"/>
    </row>
    <row r="965" spans="5:30" ht="20.25" customHeight="1">
      <c r="E965" s="26"/>
      <c r="F965" s="26"/>
      <c r="H965" s="27"/>
      <c r="I965" s="27"/>
      <c r="R965" s="28"/>
      <c r="S965" s="28"/>
      <c r="U965" s="18"/>
      <c r="V965" s="18"/>
      <c r="AD965" s="28"/>
    </row>
    <row r="966" spans="5:30" ht="20.25" customHeight="1">
      <c r="E966" s="26"/>
      <c r="F966" s="26"/>
      <c r="H966" s="27"/>
      <c r="I966" s="27"/>
      <c r="R966" s="28"/>
      <c r="S966" s="28"/>
      <c r="U966" s="18"/>
      <c r="V966" s="18"/>
      <c r="AD966" s="28"/>
    </row>
    <row r="967" spans="5:30" ht="20.25" customHeight="1">
      <c r="E967" s="26"/>
      <c r="F967" s="26"/>
      <c r="H967" s="27"/>
      <c r="I967" s="27"/>
      <c r="R967" s="28"/>
      <c r="S967" s="28"/>
      <c r="U967" s="18"/>
      <c r="V967" s="18"/>
      <c r="AD967" s="28"/>
    </row>
    <row r="968" spans="5:30" ht="20.25" customHeight="1">
      <c r="E968" s="26"/>
      <c r="F968" s="26"/>
      <c r="H968" s="27"/>
      <c r="I968" s="27"/>
      <c r="R968" s="28"/>
      <c r="S968" s="28"/>
      <c r="U968" s="18"/>
      <c r="V968" s="18"/>
      <c r="AD968" s="28"/>
    </row>
    <row r="969" spans="5:30" ht="20.25" customHeight="1">
      <c r="E969" s="26"/>
      <c r="F969" s="26"/>
      <c r="H969" s="27"/>
      <c r="I969" s="27"/>
      <c r="R969" s="28"/>
      <c r="S969" s="28"/>
      <c r="U969" s="18"/>
      <c r="V969" s="18"/>
      <c r="AD969" s="28"/>
    </row>
    <row r="970" spans="5:30" ht="20.25" customHeight="1">
      <c r="E970" s="26"/>
      <c r="F970" s="26"/>
      <c r="H970" s="27"/>
      <c r="I970" s="27"/>
      <c r="R970" s="28"/>
      <c r="S970" s="28"/>
      <c r="U970" s="18"/>
      <c r="V970" s="18"/>
      <c r="AD970" s="28"/>
    </row>
    <row r="971" spans="5:30" ht="20.25" customHeight="1">
      <c r="E971" s="26"/>
      <c r="F971" s="26"/>
      <c r="H971" s="27"/>
      <c r="I971" s="27"/>
      <c r="R971" s="28"/>
      <c r="S971" s="28"/>
      <c r="U971" s="18"/>
      <c r="V971" s="18"/>
      <c r="AD971" s="28"/>
    </row>
    <row r="972" spans="5:30" ht="20.25" customHeight="1">
      <c r="E972" s="26"/>
      <c r="F972" s="26"/>
      <c r="H972" s="27"/>
      <c r="I972" s="27"/>
      <c r="R972" s="28"/>
      <c r="S972" s="28"/>
      <c r="U972" s="18"/>
      <c r="V972" s="18"/>
      <c r="AD972" s="28"/>
    </row>
    <row r="973" spans="5:30" ht="20.25" customHeight="1">
      <c r="E973" s="26"/>
      <c r="F973" s="26"/>
      <c r="H973" s="27"/>
      <c r="I973" s="27"/>
      <c r="R973" s="28"/>
      <c r="S973" s="28"/>
      <c r="U973" s="18"/>
      <c r="V973" s="18"/>
      <c r="AD973" s="28"/>
    </row>
    <row r="974" spans="5:30" ht="20.25" customHeight="1">
      <c r="E974" s="26"/>
      <c r="F974" s="26"/>
      <c r="H974" s="27"/>
      <c r="I974" s="27"/>
      <c r="R974" s="28"/>
      <c r="S974" s="28"/>
      <c r="U974" s="18"/>
      <c r="V974" s="18"/>
      <c r="AD974" s="28"/>
    </row>
    <row r="975" spans="5:30" ht="20.25" customHeight="1">
      <c r="E975" s="26"/>
      <c r="F975" s="26"/>
      <c r="H975" s="27"/>
      <c r="I975" s="27"/>
      <c r="R975" s="28"/>
      <c r="S975" s="28"/>
      <c r="U975" s="18"/>
      <c r="V975" s="18"/>
      <c r="AD975" s="28"/>
    </row>
    <row r="976" spans="5:30" ht="20.25" customHeight="1">
      <c r="E976" s="26"/>
      <c r="F976" s="26"/>
      <c r="H976" s="27"/>
      <c r="I976" s="27"/>
      <c r="R976" s="28"/>
      <c r="S976" s="28"/>
      <c r="U976" s="18"/>
      <c r="V976" s="18"/>
      <c r="AD976" s="28"/>
    </row>
    <row r="977" spans="5:30" ht="20.25" customHeight="1">
      <c r="E977" s="26"/>
      <c r="F977" s="26"/>
      <c r="H977" s="27"/>
      <c r="I977" s="27"/>
      <c r="R977" s="28"/>
      <c r="S977" s="28"/>
      <c r="U977" s="18"/>
      <c r="V977" s="18"/>
      <c r="AD977" s="28"/>
    </row>
    <row r="978" spans="5:30" ht="20.25" customHeight="1">
      <c r="E978" s="26"/>
      <c r="F978" s="26"/>
      <c r="H978" s="27"/>
      <c r="I978" s="27"/>
      <c r="R978" s="28"/>
      <c r="S978" s="28"/>
      <c r="U978" s="18"/>
      <c r="V978" s="18"/>
      <c r="AD978" s="28"/>
    </row>
    <row r="979" spans="5:30" ht="20.25" customHeight="1">
      <c r="E979" s="26"/>
      <c r="F979" s="26"/>
      <c r="H979" s="27"/>
      <c r="I979" s="27"/>
      <c r="R979" s="28"/>
      <c r="S979" s="28"/>
      <c r="U979" s="18"/>
      <c r="V979" s="18"/>
      <c r="AD979" s="28"/>
    </row>
    <row r="980" spans="5:30" ht="20.25" customHeight="1">
      <c r="E980" s="26"/>
      <c r="F980" s="26"/>
      <c r="H980" s="27"/>
      <c r="I980" s="27"/>
      <c r="R980" s="28"/>
      <c r="S980" s="28"/>
      <c r="U980" s="18"/>
      <c r="V980" s="18"/>
      <c r="AD980" s="28"/>
    </row>
    <row r="981" spans="5:30" ht="20.25" customHeight="1">
      <c r="E981" s="26"/>
      <c r="F981" s="26"/>
      <c r="H981" s="27"/>
      <c r="I981" s="27"/>
      <c r="R981" s="28"/>
      <c r="S981" s="28"/>
      <c r="U981" s="18"/>
      <c r="V981" s="18"/>
      <c r="AD981" s="28"/>
    </row>
    <row r="982" spans="5:30" ht="20.25" customHeight="1">
      <c r="E982" s="26"/>
      <c r="F982" s="26"/>
      <c r="H982" s="27"/>
      <c r="I982" s="27"/>
      <c r="R982" s="28"/>
      <c r="S982" s="28"/>
      <c r="U982" s="18"/>
      <c r="V982" s="18"/>
      <c r="AD982" s="28"/>
    </row>
    <row r="983" spans="5:30" ht="20.25" customHeight="1">
      <c r="E983" s="26"/>
      <c r="F983" s="26"/>
      <c r="H983" s="27"/>
      <c r="I983" s="27"/>
      <c r="R983" s="28"/>
      <c r="S983" s="28"/>
      <c r="U983" s="18"/>
      <c r="V983" s="18"/>
      <c r="AD983" s="28"/>
    </row>
    <row r="984" spans="5:30" ht="20.25" customHeight="1">
      <c r="E984" s="26"/>
      <c r="F984" s="26"/>
      <c r="H984" s="27"/>
      <c r="I984" s="27"/>
      <c r="R984" s="28"/>
      <c r="S984" s="28"/>
      <c r="U984" s="18"/>
      <c r="V984" s="18"/>
      <c r="AD984" s="28"/>
    </row>
    <row r="985" spans="5:30" ht="20.25" customHeight="1">
      <c r="E985" s="26"/>
      <c r="F985" s="26"/>
      <c r="H985" s="27"/>
      <c r="I985" s="27"/>
      <c r="R985" s="28"/>
      <c r="S985" s="28"/>
      <c r="U985" s="18"/>
      <c r="V985" s="18"/>
      <c r="AD985" s="28"/>
    </row>
    <row r="986" spans="5:30" ht="20.25" customHeight="1">
      <c r="E986" s="26"/>
      <c r="F986" s="26"/>
      <c r="H986" s="27"/>
      <c r="I986" s="27"/>
      <c r="R986" s="28"/>
      <c r="S986" s="28"/>
      <c r="U986" s="18"/>
      <c r="V986" s="18"/>
      <c r="AD986" s="28"/>
    </row>
    <row r="987" spans="5:30" ht="20.25" customHeight="1">
      <c r="E987" s="26"/>
      <c r="F987" s="26"/>
      <c r="H987" s="27"/>
      <c r="I987" s="27"/>
      <c r="R987" s="28"/>
      <c r="S987" s="28"/>
      <c r="U987" s="18"/>
      <c r="V987" s="18"/>
      <c r="AD987" s="28"/>
    </row>
    <row r="988" spans="5:30" ht="20.25" customHeight="1">
      <c r="E988" s="26"/>
      <c r="F988" s="26"/>
      <c r="H988" s="27"/>
      <c r="I988" s="27"/>
      <c r="R988" s="28"/>
      <c r="S988" s="28"/>
      <c r="U988" s="18"/>
      <c r="V988" s="18"/>
      <c r="AD988" s="28"/>
    </row>
    <row r="989" spans="5:30" ht="20.25" customHeight="1">
      <c r="E989" s="26"/>
      <c r="F989" s="26"/>
      <c r="H989" s="27"/>
      <c r="I989" s="27"/>
      <c r="R989" s="28"/>
      <c r="S989" s="28"/>
      <c r="U989" s="18"/>
      <c r="V989" s="18"/>
      <c r="AD989" s="28"/>
    </row>
    <row r="990" spans="5:30" ht="20.25" customHeight="1">
      <c r="E990" s="26"/>
      <c r="F990" s="26"/>
      <c r="H990" s="27"/>
      <c r="I990" s="27"/>
      <c r="R990" s="28"/>
      <c r="S990" s="28"/>
      <c r="U990" s="18"/>
      <c r="V990" s="18"/>
      <c r="AD990" s="28"/>
    </row>
    <row r="991" spans="5:30" ht="20.25" customHeight="1">
      <c r="E991" s="26"/>
      <c r="F991" s="26"/>
      <c r="H991" s="27"/>
      <c r="I991" s="27"/>
      <c r="R991" s="28"/>
      <c r="S991" s="28"/>
      <c r="U991" s="18"/>
      <c r="V991" s="18"/>
      <c r="AD991" s="28"/>
    </row>
    <row r="992" spans="5:30" ht="20.25" customHeight="1">
      <c r="E992" s="26"/>
      <c r="F992" s="26"/>
      <c r="H992" s="27"/>
      <c r="I992" s="27"/>
      <c r="R992" s="28"/>
      <c r="S992" s="28"/>
      <c r="U992" s="18"/>
      <c r="V992" s="18"/>
      <c r="AD992" s="28"/>
    </row>
    <row r="993" spans="5:30" ht="20.25" customHeight="1">
      <c r="E993" s="26"/>
      <c r="F993" s="26"/>
      <c r="H993" s="27"/>
      <c r="I993" s="27"/>
      <c r="R993" s="28"/>
      <c r="S993" s="28"/>
      <c r="U993" s="18"/>
      <c r="V993" s="18"/>
      <c r="AD993" s="28"/>
    </row>
    <row r="994" spans="5:30" ht="20.25" customHeight="1">
      <c r="E994" s="26"/>
      <c r="F994" s="26"/>
      <c r="H994" s="27"/>
      <c r="I994" s="27"/>
      <c r="R994" s="28"/>
      <c r="S994" s="28"/>
      <c r="U994" s="18"/>
      <c r="V994" s="18"/>
      <c r="AD994" s="28"/>
    </row>
    <row r="995" spans="5:30" ht="20.25" customHeight="1">
      <c r="E995" s="26"/>
      <c r="F995" s="26"/>
      <c r="H995" s="27"/>
      <c r="I995" s="27"/>
      <c r="R995" s="28"/>
      <c r="S995" s="28"/>
      <c r="U995" s="18"/>
      <c r="V995" s="18"/>
      <c r="AD995" s="28"/>
    </row>
    <row r="996" spans="5:30" ht="20.25" customHeight="1">
      <c r="E996" s="26"/>
      <c r="F996" s="26"/>
      <c r="H996" s="27"/>
      <c r="I996" s="27"/>
      <c r="R996" s="28"/>
      <c r="S996" s="28"/>
      <c r="U996" s="18"/>
      <c r="V996" s="18"/>
      <c r="AD996" s="28"/>
    </row>
    <row r="997" spans="5:30" ht="20.25" customHeight="1">
      <c r="E997" s="26"/>
      <c r="F997" s="26"/>
      <c r="H997" s="27"/>
      <c r="I997" s="27"/>
      <c r="R997" s="28"/>
      <c r="S997" s="28"/>
      <c r="U997" s="18"/>
      <c r="V997" s="18"/>
      <c r="AD997" s="28"/>
    </row>
    <row r="998" spans="5:30" ht="20.25" customHeight="1">
      <c r="E998" s="26"/>
      <c r="F998" s="26"/>
      <c r="H998" s="27"/>
      <c r="I998" s="27"/>
      <c r="R998" s="28"/>
      <c r="S998" s="28"/>
      <c r="U998" s="18"/>
      <c r="V998" s="18"/>
      <c r="AD998" s="28"/>
    </row>
    <row r="999" spans="5:30" ht="20.25" customHeight="1">
      <c r="E999" s="26"/>
      <c r="F999" s="26"/>
      <c r="H999" s="27"/>
      <c r="I999" s="27"/>
      <c r="R999" s="28"/>
      <c r="S999" s="28"/>
      <c r="U999" s="18"/>
      <c r="V999" s="18"/>
      <c r="AD999" s="28"/>
    </row>
    <row r="1000" spans="5:30" ht="20.25" customHeight="1">
      <c r="E1000" s="26"/>
      <c r="F1000" s="26"/>
      <c r="H1000" s="27"/>
      <c r="I1000" s="27"/>
      <c r="R1000" s="28"/>
      <c r="S1000" s="28"/>
      <c r="U1000" s="18"/>
      <c r="V1000" s="18"/>
      <c r="AD1000" s="28"/>
    </row>
    <row r="1001" spans="5:30" ht="20.25" customHeight="1">
      <c r="E1001" s="26"/>
      <c r="F1001" s="26"/>
      <c r="H1001" s="27"/>
      <c r="I1001" s="27"/>
      <c r="R1001" s="28"/>
      <c r="S1001" s="28"/>
      <c r="U1001" s="18"/>
      <c r="V1001" s="18"/>
      <c r="AD1001" s="28"/>
    </row>
    <row r="1002" spans="5:30" ht="20.25" customHeight="1">
      <c r="E1002" s="26"/>
      <c r="F1002" s="26"/>
      <c r="H1002" s="27"/>
      <c r="I1002" s="27"/>
      <c r="R1002" s="28"/>
      <c r="S1002" s="28"/>
      <c r="U1002" s="18"/>
      <c r="V1002" s="18"/>
      <c r="AD1002" s="28"/>
    </row>
    <row r="1003" spans="5:30" ht="20.25" customHeight="1">
      <c r="E1003" s="26"/>
      <c r="F1003" s="26"/>
      <c r="H1003" s="27"/>
      <c r="I1003" s="27"/>
      <c r="R1003" s="28"/>
      <c r="S1003" s="28"/>
      <c r="U1003" s="18"/>
      <c r="V1003" s="18"/>
      <c r="AD1003" s="28"/>
    </row>
    <row r="1004" spans="5:30" ht="20.25" customHeight="1">
      <c r="E1004" s="26"/>
      <c r="F1004" s="26"/>
      <c r="H1004" s="27"/>
      <c r="I1004" s="27"/>
      <c r="R1004" s="28"/>
      <c r="S1004" s="28"/>
      <c r="U1004" s="18"/>
      <c r="V1004" s="18"/>
      <c r="AD1004" s="28"/>
    </row>
    <row r="1005" spans="5:30" ht="20.25" customHeight="1">
      <c r="E1005" s="26"/>
      <c r="F1005" s="26"/>
      <c r="I1005" s="27"/>
      <c r="R1005" s="28"/>
      <c r="S1005" s="28"/>
      <c r="U1005" s="18"/>
      <c r="V1005" s="18"/>
      <c r="AD1005" s="28"/>
    </row>
    <row r="1006" spans="5:30" ht="20.25" customHeight="1">
      <c r="E1006" s="26"/>
      <c r="F1006" s="26"/>
      <c r="I1006" s="27"/>
      <c r="R1006" s="28"/>
      <c r="S1006" s="28"/>
      <c r="U1006" s="18"/>
      <c r="V1006" s="18"/>
      <c r="AD1006" s="28"/>
    </row>
    <row r="1007" spans="5:30" ht="20.25" customHeight="1">
      <c r="E1007" s="26"/>
      <c r="F1007" s="26"/>
      <c r="H1007" s="27"/>
      <c r="I1007" s="27"/>
      <c r="R1007" s="28"/>
      <c r="S1007" s="28"/>
      <c r="U1007" s="18"/>
      <c r="V1007" s="18"/>
      <c r="AD1007" s="28"/>
    </row>
    <row r="1008" spans="5:30" ht="20.25" customHeight="1">
      <c r="E1008" s="26"/>
      <c r="F1008" s="26"/>
      <c r="I1008" s="27"/>
      <c r="R1008" s="28"/>
      <c r="S1008" s="28"/>
      <c r="U1008" s="18"/>
      <c r="V1008" s="18"/>
      <c r="AD1008" s="28"/>
    </row>
    <row r="1009" spans="5:40" ht="20.25" customHeight="1">
      <c r="E1009" s="26"/>
      <c r="F1009" s="26"/>
      <c r="H1009" s="27"/>
      <c r="I1009" s="27"/>
      <c r="R1009" s="28"/>
      <c r="S1009" s="28"/>
      <c r="U1009" s="18"/>
      <c r="V1009" s="18"/>
      <c r="AD1009" s="28"/>
    </row>
    <row r="1010" spans="5:40" ht="20.25" customHeight="1">
      <c r="E1010" s="26"/>
      <c r="F1010" s="26"/>
      <c r="I1010" s="27"/>
      <c r="R1010" s="28"/>
      <c r="S1010" s="28"/>
      <c r="U1010" s="18"/>
      <c r="V1010" s="18"/>
      <c r="AD1010" s="28"/>
    </row>
    <row r="1011" spans="5:40" ht="20.25" customHeight="1">
      <c r="E1011" s="26"/>
      <c r="F1011" s="26"/>
      <c r="I1011" s="27"/>
      <c r="R1011" s="28"/>
      <c r="S1011" s="28"/>
      <c r="U1011" s="18"/>
      <c r="V1011" s="18"/>
      <c r="AD1011" s="28"/>
    </row>
    <row r="1012" spans="5:40" ht="20.25" customHeight="1">
      <c r="E1012" s="26"/>
      <c r="F1012" s="26"/>
      <c r="I1012" s="27"/>
      <c r="R1012" s="28"/>
      <c r="S1012" s="28"/>
      <c r="U1012" s="18"/>
      <c r="V1012" s="18"/>
      <c r="AD1012" s="28"/>
    </row>
    <row r="1013" spans="5:40" ht="20.25" customHeight="1">
      <c r="E1013" s="26"/>
      <c r="F1013" s="26"/>
      <c r="I1013" s="27"/>
      <c r="R1013" s="28"/>
      <c r="S1013" s="28"/>
      <c r="U1013" s="18"/>
      <c r="V1013" s="18"/>
      <c r="AD1013" s="28"/>
    </row>
    <row r="1014" spans="5:40" ht="20.25" customHeight="1">
      <c r="E1014" s="26"/>
      <c r="F1014" s="26"/>
      <c r="I1014" s="27"/>
      <c r="R1014" s="28"/>
      <c r="S1014" s="28"/>
      <c r="U1014" s="18"/>
      <c r="V1014" s="18"/>
      <c r="AD1014" s="28"/>
    </row>
    <row r="1015" spans="5:40" ht="20.25" customHeight="1">
      <c r="E1015" s="26"/>
      <c r="F1015" s="26"/>
      <c r="I1015" s="27"/>
      <c r="R1015" s="28"/>
      <c r="S1015" s="28"/>
      <c r="U1015" s="18"/>
      <c r="V1015" s="18"/>
      <c r="AD1015" s="28"/>
    </row>
    <row r="1016" spans="5:40" ht="20.25" customHeight="1">
      <c r="E1016" s="26"/>
      <c r="F1016" s="26"/>
      <c r="I1016" s="27"/>
      <c r="R1016" s="28"/>
      <c r="S1016" s="28"/>
      <c r="U1016" s="18"/>
      <c r="V1016" s="18"/>
      <c r="AD1016" s="28"/>
    </row>
    <row r="1017" spans="5:40" ht="20.25" customHeight="1">
      <c r="E1017" s="26"/>
      <c r="F1017" s="26"/>
      <c r="G1017" s="28"/>
      <c r="I1017" s="27"/>
      <c r="J1017" s="28"/>
      <c r="K1017" s="28"/>
      <c r="N1017" s="28"/>
      <c r="O1017" s="28"/>
      <c r="P1017" s="28"/>
      <c r="Q1017" s="28"/>
      <c r="R1017" s="28"/>
      <c r="S1017" s="28"/>
      <c r="T1017" s="28"/>
      <c r="U1017" s="28"/>
      <c r="V1017" s="28"/>
      <c r="AD1017" s="28"/>
      <c r="AE1017" s="28"/>
      <c r="AF1017" s="28"/>
      <c r="AG1017" s="28"/>
      <c r="AH1017" s="28"/>
      <c r="AJ1017" s="28"/>
      <c r="AK1017" s="28"/>
      <c r="AL1017" s="28"/>
      <c r="AM1017" s="28"/>
      <c r="AN1017" s="28"/>
    </row>
    <row r="1018" spans="5:40" ht="20.25" customHeight="1">
      <c r="E1018" s="26"/>
      <c r="F1018" s="26"/>
      <c r="H1018" s="27"/>
      <c r="I1018" s="27"/>
      <c r="R1018" s="28"/>
      <c r="S1018" s="28"/>
      <c r="U1018" s="18"/>
      <c r="V1018" s="18"/>
      <c r="AD1018" s="28"/>
    </row>
    <row r="1019" spans="5:40" ht="20.25" customHeight="1">
      <c r="E1019" s="26"/>
      <c r="F1019" s="26"/>
      <c r="H1019" s="27"/>
      <c r="I1019" s="27"/>
      <c r="R1019" s="28"/>
      <c r="S1019" s="28"/>
      <c r="U1019" s="18"/>
      <c r="V1019" s="18"/>
      <c r="AD1019" s="28"/>
    </row>
    <row r="1020" spans="5:40" ht="20.25" customHeight="1">
      <c r="E1020" s="26"/>
      <c r="F1020" s="26"/>
      <c r="H1020" s="27"/>
      <c r="I1020" s="27"/>
      <c r="R1020" s="28"/>
      <c r="S1020" s="28"/>
      <c r="U1020" s="18"/>
      <c r="V1020" s="18"/>
      <c r="AD1020" s="28"/>
    </row>
    <row r="1021" spans="5:40" ht="20.25" customHeight="1">
      <c r="E1021" s="26"/>
      <c r="F1021" s="26"/>
      <c r="H1021" s="27"/>
      <c r="I1021" s="27"/>
      <c r="R1021" s="28"/>
      <c r="S1021" s="28"/>
      <c r="U1021" s="18"/>
      <c r="V1021" s="18"/>
      <c r="AD1021" s="28"/>
    </row>
    <row r="1022" spans="5:40" ht="20.25" customHeight="1">
      <c r="E1022" s="26"/>
      <c r="F1022" s="26"/>
      <c r="H1022" s="27"/>
      <c r="I1022" s="27"/>
      <c r="R1022" s="28"/>
      <c r="S1022" s="28"/>
      <c r="U1022" s="18"/>
      <c r="V1022" s="18"/>
      <c r="AD1022" s="28"/>
    </row>
    <row r="1023" spans="5:40" ht="20.25" customHeight="1">
      <c r="E1023" s="26"/>
      <c r="F1023" s="26"/>
      <c r="H1023" s="27"/>
      <c r="I1023" s="27"/>
      <c r="R1023" s="28"/>
      <c r="S1023" s="28"/>
      <c r="U1023" s="18"/>
      <c r="V1023" s="18"/>
      <c r="AD1023" s="28"/>
    </row>
    <row r="1024" spans="5:40" ht="20.25" customHeight="1">
      <c r="E1024" s="26"/>
      <c r="F1024" s="26"/>
      <c r="H1024" s="27"/>
      <c r="I1024" s="27"/>
      <c r="R1024" s="28"/>
      <c r="S1024" s="28"/>
      <c r="U1024" s="18"/>
      <c r="V1024" s="18"/>
      <c r="AD1024" s="28"/>
    </row>
    <row r="1025" spans="5:30" ht="20.25" customHeight="1">
      <c r="E1025" s="26"/>
      <c r="F1025" s="26"/>
      <c r="H1025" s="27"/>
      <c r="I1025" s="27"/>
      <c r="R1025" s="28"/>
      <c r="S1025" s="28"/>
      <c r="U1025" s="18"/>
      <c r="V1025" s="18"/>
      <c r="AD1025" s="28"/>
    </row>
    <row r="1026" spans="5:30" ht="20.25" customHeight="1">
      <c r="E1026" s="26"/>
      <c r="F1026" s="26"/>
      <c r="H1026" s="27"/>
      <c r="I1026" s="27"/>
      <c r="R1026" s="28"/>
      <c r="S1026" s="28"/>
      <c r="U1026" s="18"/>
      <c r="V1026" s="18"/>
      <c r="AD1026" s="28"/>
    </row>
    <row r="1027" spans="5:30" ht="20.25" customHeight="1">
      <c r="E1027" s="26"/>
      <c r="F1027" s="26"/>
      <c r="H1027" s="27"/>
      <c r="I1027" s="27"/>
      <c r="R1027" s="28"/>
      <c r="S1027" s="28"/>
      <c r="U1027" s="18"/>
      <c r="V1027" s="18"/>
      <c r="AD1027" s="28"/>
    </row>
    <row r="1028" spans="5:30" ht="20.25" customHeight="1">
      <c r="E1028" s="26"/>
      <c r="F1028" s="26"/>
      <c r="H1028" s="27"/>
      <c r="I1028" s="27"/>
      <c r="R1028" s="28"/>
      <c r="S1028" s="28"/>
      <c r="U1028" s="18"/>
      <c r="V1028" s="18"/>
      <c r="AD1028" s="28"/>
    </row>
    <row r="1029" spans="5:30" ht="20.25" customHeight="1">
      <c r="E1029" s="26"/>
      <c r="F1029" s="26"/>
      <c r="H1029" s="27"/>
      <c r="I1029" s="27"/>
      <c r="R1029" s="28"/>
      <c r="S1029" s="28"/>
      <c r="U1029" s="18"/>
      <c r="V1029" s="18"/>
      <c r="AD1029" s="28"/>
    </row>
    <row r="1030" spans="5:30" ht="20.25" customHeight="1">
      <c r="E1030" s="26"/>
      <c r="F1030" s="26"/>
      <c r="H1030" s="27"/>
      <c r="I1030" s="27"/>
      <c r="R1030" s="28"/>
      <c r="S1030" s="28"/>
      <c r="U1030" s="18"/>
      <c r="V1030" s="18"/>
      <c r="AD1030" s="28"/>
    </row>
    <row r="1031" spans="5:30" ht="20.25" customHeight="1">
      <c r="E1031" s="26"/>
      <c r="F1031" s="26"/>
      <c r="H1031" s="27"/>
      <c r="I1031" s="27"/>
      <c r="R1031" s="28"/>
      <c r="S1031" s="28"/>
      <c r="U1031" s="18"/>
      <c r="V1031" s="18"/>
      <c r="AD1031" s="28"/>
    </row>
    <row r="1032" spans="5:30" ht="20.25" customHeight="1">
      <c r="E1032" s="26"/>
      <c r="F1032" s="26"/>
      <c r="H1032" s="27"/>
      <c r="I1032" s="27"/>
      <c r="R1032" s="28"/>
      <c r="S1032" s="28"/>
      <c r="U1032" s="18"/>
      <c r="V1032" s="18"/>
      <c r="AD1032" s="28"/>
    </row>
    <row r="1033" spans="5:30" ht="20.25" customHeight="1">
      <c r="E1033" s="26"/>
      <c r="F1033" s="26"/>
      <c r="H1033" s="27"/>
      <c r="I1033" s="27"/>
      <c r="R1033" s="28"/>
      <c r="S1033" s="28"/>
      <c r="U1033" s="18"/>
      <c r="V1033" s="18"/>
      <c r="AD1033" s="28"/>
    </row>
    <row r="1034" spans="5:30" ht="20.25" customHeight="1">
      <c r="E1034" s="26"/>
      <c r="F1034" s="26"/>
      <c r="H1034" s="27"/>
      <c r="I1034" s="27"/>
      <c r="R1034" s="28"/>
      <c r="S1034" s="28"/>
      <c r="U1034" s="18"/>
      <c r="V1034" s="18"/>
      <c r="AD1034" s="28"/>
    </row>
    <row r="1035" spans="5:30" ht="20.25" customHeight="1">
      <c r="E1035" s="26"/>
      <c r="F1035" s="26"/>
      <c r="H1035" s="27"/>
      <c r="I1035" s="27"/>
      <c r="R1035" s="28"/>
      <c r="S1035" s="28"/>
      <c r="U1035" s="18"/>
      <c r="V1035" s="18"/>
      <c r="AD1035" s="28"/>
    </row>
    <row r="1036" spans="5:30" ht="20.25" customHeight="1">
      <c r="E1036" s="26"/>
      <c r="F1036" s="26"/>
      <c r="H1036" s="27"/>
      <c r="I1036" s="27"/>
      <c r="R1036" s="28"/>
      <c r="S1036" s="28"/>
      <c r="U1036" s="18"/>
      <c r="V1036" s="18"/>
      <c r="AD1036" s="28"/>
    </row>
    <row r="1037" spans="5:30" ht="20.25" customHeight="1">
      <c r="E1037" s="26"/>
      <c r="F1037" s="26"/>
      <c r="H1037" s="27"/>
      <c r="I1037" s="27"/>
      <c r="R1037" s="28"/>
      <c r="S1037" s="28"/>
      <c r="U1037" s="18"/>
      <c r="V1037" s="18"/>
      <c r="AD1037" s="28"/>
    </row>
    <row r="1038" spans="5:30" ht="20.25" customHeight="1">
      <c r="E1038" s="26"/>
      <c r="F1038" s="26"/>
      <c r="H1038" s="27"/>
      <c r="I1038" s="27"/>
      <c r="R1038" s="28"/>
      <c r="S1038" s="28"/>
      <c r="U1038" s="18"/>
      <c r="V1038" s="18"/>
      <c r="AD1038" s="28"/>
    </row>
    <row r="1039" spans="5:30" ht="20.25" customHeight="1">
      <c r="E1039" s="26"/>
      <c r="F1039" s="26"/>
      <c r="H1039" s="27"/>
      <c r="I1039" s="27"/>
      <c r="R1039" s="28"/>
      <c r="S1039" s="28"/>
      <c r="U1039" s="18"/>
      <c r="V1039" s="18"/>
      <c r="AD1039" s="28"/>
    </row>
    <row r="1040" spans="5:30" ht="20.25" customHeight="1">
      <c r="E1040" s="26"/>
      <c r="F1040" s="26"/>
      <c r="H1040" s="27"/>
      <c r="I1040" s="27"/>
      <c r="R1040" s="28"/>
      <c r="S1040" s="28"/>
      <c r="U1040" s="18"/>
      <c r="V1040" s="18"/>
      <c r="AD1040" s="28"/>
    </row>
    <row r="1041" spans="5:30" ht="20.25" customHeight="1">
      <c r="E1041" s="26"/>
      <c r="F1041" s="26"/>
      <c r="H1041" s="27"/>
      <c r="I1041" s="27"/>
      <c r="R1041" s="28"/>
      <c r="S1041" s="28"/>
      <c r="U1041" s="18"/>
      <c r="V1041" s="18"/>
      <c r="AD1041" s="28"/>
    </row>
    <row r="1042" spans="5:30" ht="20.25" customHeight="1">
      <c r="E1042" s="26"/>
      <c r="F1042" s="26"/>
      <c r="H1042" s="27"/>
      <c r="I1042" s="27"/>
      <c r="R1042" s="28"/>
      <c r="S1042" s="28"/>
      <c r="U1042" s="18"/>
      <c r="V1042" s="18"/>
      <c r="AD1042" s="28"/>
    </row>
    <row r="1043" spans="5:30" ht="20.25" customHeight="1">
      <c r="E1043" s="26"/>
      <c r="F1043" s="26"/>
      <c r="H1043" s="27"/>
      <c r="I1043" s="27"/>
      <c r="R1043" s="28"/>
      <c r="S1043" s="28"/>
      <c r="U1043" s="18"/>
      <c r="V1043" s="18"/>
      <c r="AD1043" s="28"/>
    </row>
    <row r="1044" spans="5:30" ht="20.25" customHeight="1">
      <c r="E1044" s="26"/>
      <c r="F1044" s="26"/>
      <c r="H1044" s="27"/>
      <c r="I1044" s="27"/>
      <c r="R1044" s="28"/>
      <c r="S1044" s="28"/>
      <c r="U1044" s="18"/>
      <c r="V1044" s="18"/>
      <c r="AD1044" s="28"/>
    </row>
    <row r="1045" spans="5:30" ht="20.25" customHeight="1">
      <c r="E1045" s="26"/>
      <c r="F1045" s="26"/>
      <c r="H1045" s="27"/>
      <c r="I1045" s="27"/>
      <c r="R1045" s="28"/>
      <c r="S1045" s="28"/>
      <c r="U1045" s="18"/>
      <c r="V1045" s="18"/>
      <c r="AD1045" s="28"/>
    </row>
    <row r="1046" spans="5:30" ht="20.25" customHeight="1">
      <c r="E1046" s="26"/>
      <c r="F1046" s="26"/>
      <c r="H1046" s="27"/>
      <c r="I1046" s="27"/>
      <c r="R1046" s="28"/>
      <c r="S1046" s="28"/>
      <c r="U1046" s="18"/>
      <c r="V1046" s="18"/>
      <c r="AD1046" s="28"/>
    </row>
    <row r="1047" spans="5:30" ht="20.25" customHeight="1">
      <c r="E1047" s="26"/>
      <c r="F1047" s="26"/>
      <c r="H1047" s="27"/>
      <c r="I1047" s="27"/>
      <c r="R1047" s="28"/>
      <c r="S1047" s="28"/>
      <c r="U1047" s="18"/>
      <c r="V1047" s="18"/>
      <c r="AD1047" s="28"/>
    </row>
    <row r="1048" spans="5:30" ht="20.25" customHeight="1">
      <c r="E1048" s="26"/>
      <c r="F1048" s="26"/>
      <c r="H1048" s="27"/>
      <c r="I1048" s="27"/>
      <c r="R1048" s="28"/>
      <c r="S1048" s="28"/>
      <c r="U1048" s="18"/>
      <c r="V1048" s="18"/>
      <c r="AD1048" s="28"/>
    </row>
    <row r="1049" spans="5:30" ht="20.25" customHeight="1">
      <c r="E1049" s="26"/>
      <c r="F1049" s="26"/>
      <c r="H1049" s="27"/>
      <c r="I1049" s="27"/>
      <c r="R1049" s="28"/>
      <c r="S1049" s="28"/>
      <c r="U1049" s="18"/>
      <c r="V1049" s="18"/>
      <c r="AD1049" s="28"/>
    </row>
    <row r="1050" spans="5:30" ht="20.25" customHeight="1">
      <c r="E1050" s="26"/>
      <c r="F1050" s="26"/>
      <c r="H1050" s="27"/>
      <c r="I1050" s="27"/>
      <c r="R1050" s="28"/>
      <c r="S1050" s="28"/>
      <c r="U1050" s="18"/>
      <c r="V1050" s="18"/>
      <c r="AD1050" s="28"/>
    </row>
    <row r="1051" spans="5:30" ht="20.25" customHeight="1">
      <c r="E1051" s="26"/>
      <c r="F1051" s="26"/>
      <c r="H1051" s="27"/>
      <c r="I1051" s="27"/>
      <c r="R1051" s="28"/>
      <c r="S1051" s="28"/>
      <c r="U1051" s="18"/>
      <c r="V1051" s="18"/>
      <c r="AD1051" s="28"/>
    </row>
    <row r="1052" spans="5:30" ht="20.25" customHeight="1">
      <c r="E1052" s="26"/>
      <c r="F1052" s="26"/>
      <c r="H1052" s="27"/>
      <c r="I1052" s="27"/>
      <c r="R1052" s="28"/>
      <c r="S1052" s="28"/>
      <c r="U1052" s="18"/>
      <c r="V1052" s="18"/>
      <c r="AD1052" s="28"/>
    </row>
    <row r="1053" spans="5:30" ht="20.25" customHeight="1">
      <c r="E1053" s="26"/>
      <c r="F1053" s="26"/>
      <c r="H1053" s="27"/>
      <c r="I1053" s="27"/>
      <c r="R1053" s="28"/>
      <c r="S1053" s="28"/>
      <c r="U1053" s="18"/>
      <c r="V1053" s="18"/>
      <c r="AD1053" s="28"/>
    </row>
    <row r="1054" spans="5:30" ht="20.25" customHeight="1">
      <c r="E1054" s="26"/>
      <c r="F1054" s="26"/>
      <c r="H1054" s="27"/>
      <c r="I1054" s="27"/>
      <c r="R1054" s="28"/>
      <c r="S1054" s="28"/>
      <c r="U1054" s="18"/>
      <c r="V1054" s="18"/>
      <c r="AD1054" s="28"/>
    </row>
    <row r="1055" spans="5:30" ht="20.25" customHeight="1">
      <c r="E1055" s="26"/>
      <c r="F1055" s="26"/>
      <c r="H1055" s="27"/>
      <c r="I1055" s="27"/>
      <c r="R1055" s="28"/>
      <c r="S1055" s="28"/>
      <c r="U1055" s="18"/>
      <c r="V1055" s="18"/>
      <c r="AD1055" s="28"/>
    </row>
    <row r="1056" spans="5:30" ht="20.25" customHeight="1">
      <c r="E1056" s="26"/>
      <c r="F1056" s="26"/>
      <c r="H1056" s="27"/>
      <c r="I1056" s="27"/>
      <c r="R1056" s="28"/>
      <c r="S1056" s="28"/>
      <c r="U1056" s="18"/>
      <c r="V1056" s="18"/>
      <c r="AD1056" s="28"/>
    </row>
    <row r="1057" spans="5:30" ht="20.25" customHeight="1">
      <c r="E1057" s="26"/>
      <c r="F1057" s="26"/>
      <c r="H1057" s="27"/>
      <c r="I1057" s="27"/>
      <c r="R1057" s="28"/>
      <c r="S1057" s="28"/>
      <c r="U1057" s="18"/>
      <c r="V1057" s="18"/>
      <c r="AD1057" s="28"/>
    </row>
    <row r="1058" spans="5:30" ht="20.25" customHeight="1">
      <c r="E1058" s="26"/>
      <c r="F1058" s="26"/>
      <c r="H1058" s="27"/>
      <c r="I1058" s="27"/>
      <c r="R1058" s="28"/>
      <c r="S1058" s="28"/>
      <c r="U1058" s="18"/>
      <c r="V1058" s="18"/>
      <c r="AD1058" s="28"/>
    </row>
    <row r="1059" spans="5:30" ht="20.25" customHeight="1">
      <c r="E1059" s="26"/>
      <c r="F1059" s="26"/>
      <c r="H1059" s="27"/>
      <c r="I1059" s="27"/>
      <c r="R1059" s="28"/>
      <c r="S1059" s="28"/>
      <c r="U1059" s="18"/>
      <c r="V1059" s="18"/>
      <c r="AD1059" s="28"/>
    </row>
    <row r="1060" spans="5:30" ht="20.25" customHeight="1">
      <c r="E1060" s="26"/>
      <c r="F1060" s="26"/>
      <c r="H1060" s="27"/>
      <c r="I1060" s="27"/>
      <c r="R1060" s="28"/>
      <c r="S1060" s="28"/>
      <c r="U1060" s="18"/>
      <c r="V1060" s="18"/>
      <c r="AD1060" s="28"/>
    </row>
    <row r="1061" spans="5:30" ht="20.25" customHeight="1">
      <c r="E1061" s="26"/>
      <c r="F1061" s="26"/>
      <c r="H1061" s="27"/>
      <c r="I1061" s="27"/>
      <c r="R1061" s="28"/>
      <c r="S1061" s="28"/>
      <c r="U1061" s="18"/>
      <c r="V1061" s="18"/>
      <c r="AD1061" s="28"/>
    </row>
    <row r="1062" spans="5:30" ht="20.25" customHeight="1">
      <c r="E1062" s="26"/>
      <c r="F1062" s="26"/>
      <c r="H1062" s="27"/>
      <c r="I1062" s="27"/>
      <c r="R1062" s="28"/>
      <c r="S1062" s="28"/>
      <c r="U1062" s="18"/>
      <c r="V1062" s="18"/>
      <c r="AD1062" s="28"/>
    </row>
    <row r="1063" spans="5:30" ht="20.25" customHeight="1">
      <c r="E1063" s="26"/>
      <c r="F1063" s="26"/>
      <c r="H1063" s="27"/>
      <c r="I1063" s="27"/>
      <c r="R1063" s="28"/>
      <c r="S1063" s="28"/>
      <c r="U1063" s="18"/>
      <c r="V1063" s="18"/>
      <c r="AD1063" s="28"/>
    </row>
    <row r="1064" spans="5:30" ht="20.25" customHeight="1">
      <c r="E1064" s="26"/>
      <c r="F1064" s="26"/>
      <c r="H1064" s="27"/>
      <c r="I1064" s="27"/>
      <c r="R1064" s="28"/>
      <c r="S1064" s="28"/>
      <c r="U1064" s="18"/>
      <c r="V1064" s="18"/>
      <c r="AD1064" s="28"/>
    </row>
    <row r="1065" spans="5:30" ht="20.25" customHeight="1">
      <c r="E1065" s="26"/>
      <c r="F1065" s="26"/>
      <c r="H1065" s="27"/>
      <c r="I1065" s="27"/>
      <c r="R1065" s="28"/>
      <c r="S1065" s="28"/>
      <c r="U1065" s="18"/>
      <c r="V1065" s="18"/>
      <c r="AD1065" s="28"/>
    </row>
    <row r="1066" spans="5:30" ht="20.25" customHeight="1">
      <c r="E1066" s="26"/>
      <c r="F1066" s="26"/>
      <c r="H1066" s="27"/>
      <c r="I1066" s="27"/>
      <c r="R1066" s="28"/>
      <c r="S1066" s="28"/>
      <c r="U1066" s="18"/>
      <c r="V1066" s="18"/>
      <c r="AD1066" s="28"/>
    </row>
    <row r="1067" spans="5:30" ht="20.25" customHeight="1">
      <c r="E1067" s="26"/>
      <c r="F1067" s="26"/>
      <c r="H1067" s="27"/>
      <c r="I1067" s="27"/>
      <c r="R1067" s="28"/>
      <c r="S1067" s="28"/>
      <c r="U1067" s="18"/>
      <c r="V1067" s="18"/>
      <c r="AD1067" s="28"/>
    </row>
    <row r="1068" spans="5:30" ht="20.25" customHeight="1">
      <c r="E1068" s="26"/>
      <c r="F1068" s="26"/>
      <c r="I1068" s="27"/>
      <c r="R1068" s="28"/>
      <c r="S1068" s="28"/>
      <c r="U1068" s="18"/>
      <c r="V1068" s="18"/>
      <c r="AD1068" s="28"/>
    </row>
    <row r="1069" spans="5:30" ht="20.25" customHeight="1">
      <c r="E1069" s="26"/>
      <c r="F1069" s="26"/>
      <c r="H1069" s="27"/>
      <c r="R1069" s="28"/>
      <c r="S1069" s="28"/>
      <c r="U1069" s="18"/>
      <c r="V1069" s="18"/>
      <c r="AD1069" s="28"/>
    </row>
    <row r="1070" spans="5:30" ht="20.25" customHeight="1">
      <c r="E1070" s="26"/>
      <c r="F1070" s="26"/>
      <c r="H1070" s="27"/>
      <c r="R1070" s="28"/>
      <c r="S1070" s="28"/>
      <c r="U1070" s="18"/>
      <c r="V1070" s="18"/>
      <c r="AD1070" s="28"/>
    </row>
    <row r="1071" spans="5:30" ht="20.25" customHeight="1">
      <c r="E1071" s="26"/>
      <c r="F1071" s="26"/>
      <c r="H1071" s="27"/>
      <c r="R1071" s="28"/>
      <c r="S1071" s="28"/>
      <c r="U1071" s="18"/>
      <c r="V1071" s="18"/>
      <c r="AD1071" s="28"/>
    </row>
    <row r="1072" spans="5:30" ht="20.25" customHeight="1">
      <c r="E1072" s="26"/>
      <c r="F1072" s="26"/>
      <c r="H1072" s="27"/>
      <c r="R1072" s="28"/>
      <c r="S1072" s="28"/>
      <c r="U1072" s="18"/>
      <c r="V1072" s="18"/>
      <c r="AD1072" s="28"/>
    </row>
    <row r="1073" spans="5:40" ht="20.25" customHeight="1">
      <c r="E1073" s="26"/>
      <c r="F1073" s="26"/>
      <c r="H1073" s="27"/>
      <c r="R1073" s="28"/>
      <c r="S1073" s="28"/>
      <c r="U1073" s="18"/>
      <c r="V1073" s="18"/>
      <c r="AD1073" s="28"/>
    </row>
    <row r="1074" spans="5:40" ht="20.25" customHeight="1">
      <c r="E1074" s="26"/>
      <c r="F1074" s="26"/>
      <c r="G1074" s="28"/>
      <c r="H1074" s="27"/>
      <c r="J1074" s="28"/>
      <c r="K1074" s="28"/>
      <c r="N1074" s="28"/>
      <c r="O1074" s="28"/>
      <c r="P1074" s="28"/>
      <c r="Q1074" s="28"/>
      <c r="R1074" s="28"/>
      <c r="S1074" s="28"/>
      <c r="T1074" s="28"/>
      <c r="U1074" s="28"/>
      <c r="V1074" s="28"/>
      <c r="AD1074" s="28"/>
      <c r="AE1074" s="28"/>
      <c r="AF1074" s="28"/>
      <c r="AG1074" s="28"/>
      <c r="AH1074" s="28"/>
      <c r="AJ1074" s="28"/>
      <c r="AK1074" s="28"/>
      <c r="AL1074" s="28"/>
      <c r="AM1074" s="28"/>
      <c r="AN1074" s="28"/>
    </row>
    <row r="1075" spans="5:40" ht="20.25" customHeight="1">
      <c r="E1075" s="26"/>
      <c r="F1075" s="26"/>
      <c r="H1075" s="27"/>
      <c r="I1075" s="27"/>
      <c r="R1075" s="28"/>
      <c r="S1075" s="28"/>
      <c r="U1075" s="18"/>
      <c r="V1075" s="18"/>
      <c r="AD1075" s="28"/>
    </row>
    <row r="1076" spans="5:40" ht="20.25" customHeight="1">
      <c r="E1076" s="26"/>
      <c r="F1076" s="26"/>
      <c r="H1076" s="27"/>
      <c r="I1076" s="27"/>
      <c r="R1076" s="28"/>
      <c r="S1076" s="28"/>
      <c r="U1076" s="18"/>
      <c r="V1076" s="18"/>
      <c r="AD1076" s="28"/>
    </row>
    <row r="1077" spans="5:40" ht="20.25" customHeight="1">
      <c r="E1077" s="26"/>
      <c r="F1077" s="26"/>
      <c r="H1077" s="27"/>
      <c r="I1077" s="27"/>
      <c r="R1077" s="28"/>
      <c r="S1077" s="28"/>
      <c r="U1077" s="18"/>
      <c r="V1077" s="18"/>
      <c r="AD1077" s="28"/>
    </row>
    <row r="1078" spans="5:40" ht="20.25" customHeight="1">
      <c r="E1078" s="26"/>
      <c r="F1078" s="26"/>
      <c r="H1078" s="27"/>
      <c r="I1078" s="27"/>
      <c r="R1078" s="28"/>
      <c r="S1078" s="28"/>
      <c r="U1078" s="18"/>
      <c r="V1078" s="18"/>
      <c r="AD1078" s="28"/>
    </row>
    <row r="1079" spans="5:40" ht="20.25" customHeight="1">
      <c r="E1079" s="26"/>
      <c r="F1079" s="26"/>
      <c r="H1079" s="27"/>
      <c r="I1079" s="27"/>
      <c r="R1079" s="28"/>
      <c r="S1079" s="28"/>
      <c r="U1079" s="18"/>
      <c r="V1079" s="18"/>
      <c r="AD1079" s="28"/>
    </row>
    <row r="1080" spans="5:40" ht="20.25" customHeight="1">
      <c r="E1080" s="26"/>
      <c r="F1080" s="26"/>
      <c r="H1080" s="27"/>
      <c r="I1080" s="27"/>
      <c r="R1080" s="28"/>
      <c r="S1080" s="28"/>
      <c r="U1080" s="18"/>
      <c r="V1080" s="18"/>
      <c r="AD1080" s="28"/>
    </row>
    <row r="1081" spans="5:40" ht="20.25" customHeight="1">
      <c r="E1081" s="26"/>
      <c r="F1081" s="26"/>
      <c r="H1081" s="27"/>
      <c r="I1081" s="27"/>
      <c r="R1081" s="28"/>
      <c r="S1081" s="28"/>
      <c r="U1081" s="18"/>
      <c r="V1081" s="18"/>
      <c r="AD1081" s="28"/>
    </row>
    <row r="1082" spans="5:40" ht="20.25" customHeight="1">
      <c r="E1082" s="26"/>
      <c r="F1082" s="26"/>
      <c r="H1082" s="27"/>
      <c r="I1082" s="27"/>
      <c r="R1082" s="28"/>
      <c r="S1082" s="28"/>
      <c r="U1082" s="18"/>
      <c r="V1082" s="18"/>
      <c r="AD1082" s="28"/>
    </row>
    <row r="1083" spans="5:40" ht="20.25" customHeight="1">
      <c r="E1083" s="26"/>
      <c r="F1083" s="26"/>
      <c r="H1083" s="27"/>
      <c r="I1083" s="27"/>
      <c r="R1083" s="28"/>
      <c r="S1083" s="28"/>
      <c r="U1083" s="18"/>
      <c r="V1083" s="18"/>
      <c r="AD1083" s="28"/>
    </row>
    <row r="1084" spans="5:40" ht="20.25" customHeight="1">
      <c r="E1084" s="26"/>
      <c r="F1084" s="26"/>
      <c r="H1084" s="27"/>
      <c r="I1084" s="27"/>
      <c r="R1084" s="28"/>
      <c r="S1084" s="28"/>
      <c r="U1084" s="18"/>
      <c r="V1084" s="18"/>
      <c r="AD1084" s="28"/>
    </row>
    <row r="1085" spans="5:40" ht="20.25" customHeight="1">
      <c r="E1085" s="26"/>
      <c r="F1085" s="26"/>
      <c r="H1085" s="27"/>
      <c r="I1085" s="27"/>
      <c r="R1085" s="28"/>
      <c r="S1085" s="28"/>
      <c r="U1085" s="18"/>
      <c r="V1085" s="18"/>
      <c r="AD1085" s="28"/>
    </row>
    <row r="1086" spans="5:40" ht="20.25" customHeight="1">
      <c r="E1086" s="26"/>
      <c r="F1086" s="26"/>
      <c r="H1086" s="27"/>
      <c r="I1086" s="27"/>
      <c r="R1086" s="28"/>
      <c r="S1086" s="28"/>
      <c r="U1086" s="18"/>
      <c r="V1086" s="18"/>
      <c r="AD1086" s="28"/>
    </row>
    <row r="1087" spans="5:40" ht="20.25" customHeight="1">
      <c r="E1087" s="26"/>
      <c r="F1087" s="26"/>
      <c r="H1087" s="27"/>
      <c r="I1087" s="27"/>
      <c r="R1087" s="28"/>
      <c r="S1087" s="28"/>
      <c r="U1087" s="18"/>
      <c r="V1087" s="18"/>
      <c r="AD1087" s="28"/>
    </row>
    <row r="1088" spans="5:40" ht="20.25" customHeight="1">
      <c r="E1088" s="26"/>
      <c r="F1088" s="26"/>
      <c r="H1088" s="27"/>
      <c r="I1088" s="27"/>
      <c r="R1088" s="28"/>
      <c r="S1088" s="28"/>
      <c r="U1088" s="18"/>
      <c r="V1088" s="18"/>
      <c r="AD1088" s="28"/>
    </row>
    <row r="1089" spans="5:30" ht="20.25" customHeight="1">
      <c r="E1089" s="26"/>
      <c r="F1089" s="26"/>
      <c r="H1089" s="27"/>
      <c r="I1089" s="27"/>
      <c r="R1089" s="28"/>
      <c r="S1089" s="28"/>
      <c r="U1089" s="18"/>
      <c r="V1089" s="18"/>
      <c r="AD1089" s="28"/>
    </row>
    <row r="1090" spans="5:30" ht="20.25" customHeight="1">
      <c r="E1090" s="26"/>
      <c r="F1090" s="26"/>
      <c r="H1090" s="27"/>
      <c r="I1090" s="27"/>
      <c r="R1090" s="28"/>
      <c r="S1090" s="28"/>
      <c r="U1090" s="18"/>
      <c r="V1090" s="18"/>
      <c r="AD1090" s="28"/>
    </row>
    <row r="1091" spans="5:30" ht="20.25" customHeight="1">
      <c r="E1091" s="26"/>
      <c r="F1091" s="26"/>
      <c r="H1091" s="27"/>
      <c r="I1091" s="27"/>
      <c r="R1091" s="28"/>
      <c r="S1091" s="28"/>
      <c r="U1091" s="18"/>
      <c r="V1091" s="18"/>
      <c r="AD1091" s="28"/>
    </row>
    <row r="1092" spans="5:30" ht="20.25" customHeight="1">
      <c r="E1092" s="26"/>
      <c r="F1092" s="26"/>
      <c r="H1092" s="27"/>
      <c r="I1092" s="27"/>
      <c r="R1092" s="28"/>
      <c r="S1092" s="28"/>
      <c r="U1092" s="18"/>
      <c r="V1092" s="18"/>
      <c r="AD1092" s="28"/>
    </row>
    <row r="1093" spans="5:30" ht="20.25" customHeight="1">
      <c r="E1093" s="26"/>
      <c r="F1093" s="26"/>
      <c r="H1093" s="27"/>
      <c r="I1093" s="27"/>
      <c r="R1093" s="28"/>
      <c r="S1093" s="28"/>
      <c r="U1093" s="18"/>
      <c r="V1093" s="18"/>
      <c r="AD1093" s="28"/>
    </row>
    <row r="1094" spans="5:30" ht="20.25" customHeight="1">
      <c r="E1094" s="26"/>
      <c r="F1094" s="26"/>
      <c r="H1094" s="27"/>
      <c r="I1094" s="27"/>
      <c r="R1094" s="28"/>
      <c r="S1094" s="28"/>
      <c r="U1094" s="18"/>
      <c r="V1094" s="18"/>
      <c r="AD1094" s="28"/>
    </row>
    <row r="1095" spans="5:30" ht="20.25" customHeight="1">
      <c r="E1095" s="26"/>
      <c r="F1095" s="26"/>
      <c r="H1095" s="27"/>
      <c r="I1095" s="27"/>
      <c r="R1095" s="28"/>
      <c r="S1095" s="28"/>
      <c r="U1095" s="18"/>
      <c r="V1095" s="18"/>
      <c r="AD1095" s="28"/>
    </row>
    <row r="1096" spans="5:30" ht="20.25" customHeight="1">
      <c r="E1096" s="26"/>
      <c r="F1096" s="26"/>
      <c r="H1096" s="27"/>
      <c r="I1096" s="27"/>
      <c r="R1096" s="28"/>
      <c r="S1096" s="28"/>
      <c r="U1096" s="18"/>
      <c r="V1096" s="18"/>
      <c r="AD1096" s="28"/>
    </row>
    <row r="1097" spans="5:30" ht="20.25" customHeight="1">
      <c r="E1097" s="26"/>
      <c r="F1097" s="26"/>
      <c r="H1097" s="27"/>
      <c r="I1097" s="27"/>
      <c r="R1097" s="28"/>
      <c r="S1097" s="28"/>
      <c r="U1097" s="18"/>
      <c r="V1097" s="18"/>
      <c r="AD1097" s="28"/>
    </row>
    <row r="1098" spans="5:30" ht="20.25" customHeight="1">
      <c r="E1098" s="26"/>
      <c r="F1098" s="26"/>
      <c r="H1098" s="27"/>
      <c r="I1098" s="27"/>
      <c r="R1098" s="28"/>
      <c r="S1098" s="28"/>
      <c r="U1098" s="18"/>
      <c r="V1098" s="18"/>
      <c r="AD1098" s="28"/>
    </row>
    <row r="1099" spans="5:30" ht="20.25" customHeight="1">
      <c r="E1099" s="26"/>
      <c r="F1099" s="26"/>
      <c r="H1099" s="27"/>
      <c r="I1099" s="27"/>
      <c r="R1099" s="28"/>
      <c r="S1099" s="28"/>
      <c r="U1099" s="18"/>
      <c r="V1099" s="18"/>
      <c r="AD1099" s="28"/>
    </row>
    <row r="1100" spans="5:30" ht="20.25" customHeight="1">
      <c r="E1100" s="26"/>
      <c r="F1100" s="26"/>
      <c r="H1100" s="27"/>
      <c r="I1100" s="27"/>
      <c r="R1100" s="28"/>
      <c r="S1100" s="28"/>
      <c r="U1100" s="18"/>
      <c r="V1100" s="18"/>
      <c r="AD1100" s="28"/>
    </row>
    <row r="1101" spans="5:30" ht="20.25" customHeight="1">
      <c r="E1101" s="26"/>
      <c r="F1101" s="26"/>
      <c r="H1101" s="27"/>
      <c r="I1101" s="27"/>
      <c r="R1101" s="28"/>
      <c r="S1101" s="28"/>
      <c r="U1101" s="18"/>
      <c r="V1101" s="18"/>
      <c r="AD1101" s="28"/>
    </row>
    <row r="1102" spans="5:30" ht="20.25" customHeight="1">
      <c r="E1102" s="26"/>
      <c r="F1102" s="26"/>
      <c r="H1102" s="27"/>
      <c r="I1102" s="27"/>
      <c r="R1102" s="28"/>
      <c r="S1102" s="28"/>
      <c r="U1102" s="18"/>
      <c r="V1102" s="18"/>
      <c r="AD1102" s="28"/>
    </row>
    <row r="1103" spans="5:30" ht="20.25" customHeight="1">
      <c r="E1103" s="26"/>
      <c r="F1103" s="26"/>
      <c r="H1103" s="27"/>
      <c r="I1103" s="27"/>
      <c r="R1103" s="28"/>
      <c r="S1103" s="28"/>
      <c r="U1103" s="18"/>
      <c r="V1103" s="18"/>
      <c r="AD1103" s="28"/>
    </row>
    <row r="1104" spans="5:30" ht="20.25" customHeight="1">
      <c r="E1104" s="26"/>
      <c r="F1104" s="26"/>
      <c r="H1104" s="27"/>
      <c r="I1104" s="27"/>
      <c r="R1104" s="28"/>
      <c r="S1104" s="28"/>
      <c r="U1104" s="18"/>
      <c r="V1104" s="18"/>
      <c r="AD1104" s="28"/>
    </row>
    <row r="1105" spans="5:30" ht="20.25" customHeight="1">
      <c r="E1105" s="26"/>
      <c r="F1105" s="26"/>
      <c r="H1105" s="27"/>
      <c r="I1105" s="27"/>
      <c r="R1105" s="28"/>
      <c r="S1105" s="28"/>
      <c r="U1105" s="18"/>
      <c r="V1105" s="18"/>
      <c r="AD1105" s="28"/>
    </row>
    <row r="1106" spans="5:30" ht="20.25" customHeight="1">
      <c r="E1106" s="26"/>
      <c r="F1106" s="26"/>
      <c r="H1106" s="27"/>
      <c r="I1106" s="27"/>
      <c r="R1106" s="28"/>
      <c r="S1106" s="28"/>
      <c r="U1106" s="18"/>
      <c r="V1106" s="18"/>
      <c r="AD1106" s="28"/>
    </row>
    <row r="1107" spans="5:30" ht="20.25" customHeight="1">
      <c r="E1107" s="26"/>
      <c r="F1107" s="26"/>
      <c r="H1107" s="27"/>
      <c r="I1107" s="27"/>
      <c r="R1107" s="28"/>
      <c r="S1107" s="28"/>
      <c r="U1107" s="18"/>
      <c r="V1107" s="18"/>
      <c r="AD1107" s="28"/>
    </row>
    <row r="1108" spans="5:30" ht="20.25" customHeight="1">
      <c r="E1108" s="26"/>
      <c r="F1108" s="26"/>
      <c r="H1108" s="27"/>
      <c r="I1108" s="27"/>
      <c r="R1108" s="28"/>
      <c r="S1108" s="28"/>
      <c r="U1108" s="18"/>
      <c r="V1108" s="18"/>
      <c r="AD1108" s="28"/>
    </row>
    <row r="1109" spans="5:30" ht="20.25" customHeight="1">
      <c r="E1109" s="26"/>
      <c r="F1109" s="26"/>
      <c r="H1109" s="27"/>
      <c r="I1109" s="27"/>
      <c r="R1109" s="28"/>
      <c r="S1109" s="28"/>
      <c r="U1109" s="18"/>
      <c r="V1109" s="18"/>
      <c r="AD1109" s="28"/>
    </row>
    <row r="1110" spans="5:30" ht="20.25" customHeight="1">
      <c r="E1110" s="26"/>
      <c r="F1110" s="26"/>
      <c r="H1110" s="27"/>
      <c r="I1110" s="27"/>
      <c r="R1110" s="28"/>
      <c r="S1110" s="28"/>
      <c r="U1110" s="18"/>
      <c r="V1110" s="18"/>
      <c r="AD1110" s="28"/>
    </row>
    <row r="1111" spans="5:30" ht="20.25" customHeight="1">
      <c r="E1111" s="26"/>
      <c r="F1111" s="26"/>
      <c r="H1111" s="27"/>
      <c r="I1111" s="27"/>
      <c r="R1111" s="28"/>
      <c r="S1111" s="28"/>
      <c r="U1111" s="18"/>
      <c r="V1111" s="18"/>
      <c r="AD1111" s="28"/>
    </row>
    <row r="1112" spans="5:30" ht="20.25" customHeight="1">
      <c r="E1112" s="26"/>
      <c r="F1112" s="26"/>
      <c r="H1112" s="27"/>
      <c r="I1112" s="27"/>
      <c r="R1112" s="28"/>
      <c r="S1112" s="28"/>
      <c r="U1112" s="18"/>
      <c r="V1112" s="18"/>
      <c r="AD1112" s="28"/>
    </row>
    <row r="1113" spans="5:30" ht="20.25" customHeight="1">
      <c r="E1113" s="26"/>
      <c r="F1113" s="26"/>
      <c r="H1113" s="27"/>
      <c r="I1113" s="27"/>
      <c r="R1113" s="28"/>
      <c r="S1113" s="28"/>
      <c r="U1113" s="18"/>
      <c r="V1113" s="18"/>
      <c r="AD1113" s="28"/>
    </row>
    <row r="1114" spans="5:30" ht="20.25" customHeight="1">
      <c r="E1114" s="26"/>
      <c r="F1114" s="26"/>
      <c r="H1114" s="27"/>
      <c r="I1114" s="27"/>
      <c r="R1114" s="28"/>
      <c r="S1114" s="28"/>
      <c r="U1114" s="18"/>
      <c r="V1114" s="18"/>
      <c r="AD1114" s="28"/>
    </row>
    <row r="1115" spans="5:30" ht="20.25" customHeight="1">
      <c r="E1115" s="26"/>
      <c r="F1115" s="26"/>
      <c r="H1115" s="27"/>
      <c r="I1115" s="27"/>
      <c r="R1115" s="28"/>
      <c r="S1115" s="28"/>
      <c r="U1115" s="18"/>
      <c r="V1115" s="18"/>
      <c r="AD1115" s="28"/>
    </row>
    <row r="1116" spans="5:30" ht="20.25" customHeight="1">
      <c r="E1116" s="26"/>
      <c r="F1116" s="26"/>
      <c r="H1116" s="27"/>
      <c r="I1116" s="27"/>
      <c r="R1116" s="28"/>
      <c r="S1116" s="28"/>
      <c r="U1116" s="18"/>
      <c r="V1116" s="18"/>
      <c r="AD1116" s="28"/>
    </row>
    <row r="1117" spans="5:30" ht="20.25" customHeight="1">
      <c r="E1117" s="26"/>
      <c r="F1117" s="26"/>
      <c r="H1117" s="27"/>
      <c r="I1117" s="27"/>
      <c r="R1117" s="28"/>
      <c r="S1117" s="28"/>
      <c r="U1117" s="18"/>
      <c r="V1117" s="18"/>
      <c r="AD1117" s="28"/>
    </row>
    <row r="1118" spans="5:30" ht="20.25" customHeight="1">
      <c r="E1118" s="26"/>
      <c r="F1118" s="26"/>
      <c r="H1118" s="27"/>
      <c r="I1118" s="27"/>
      <c r="R1118" s="28"/>
      <c r="S1118" s="28"/>
      <c r="U1118" s="18"/>
      <c r="V1118" s="18"/>
      <c r="AD1118" s="28"/>
    </row>
    <row r="1119" spans="5:30" ht="20.25" customHeight="1">
      <c r="E1119" s="26"/>
      <c r="F1119" s="26"/>
      <c r="H1119" s="27"/>
      <c r="I1119" s="27"/>
      <c r="R1119" s="28"/>
      <c r="S1119" s="28"/>
      <c r="U1119" s="18"/>
      <c r="V1119" s="18"/>
      <c r="AD1119" s="28"/>
    </row>
    <row r="1120" spans="5:30" ht="20.25" customHeight="1">
      <c r="E1120" s="26"/>
      <c r="F1120" s="26"/>
      <c r="H1120" s="27"/>
      <c r="I1120" s="27"/>
      <c r="R1120" s="28"/>
      <c r="S1120" s="28"/>
      <c r="U1120" s="18"/>
      <c r="V1120" s="18"/>
      <c r="AD1120" s="28"/>
    </row>
    <row r="1121" spans="5:30" ht="20.25" customHeight="1">
      <c r="E1121" s="26"/>
      <c r="F1121" s="26"/>
      <c r="H1121" s="27"/>
      <c r="I1121" s="27"/>
      <c r="R1121" s="28"/>
      <c r="S1121" s="28"/>
      <c r="U1121" s="18"/>
      <c r="V1121" s="18"/>
      <c r="AD1121" s="28"/>
    </row>
    <row r="1122" spans="5:30" ht="20.25" customHeight="1">
      <c r="E1122" s="26"/>
      <c r="F1122" s="26"/>
      <c r="H1122" s="27"/>
      <c r="I1122" s="27"/>
      <c r="R1122" s="28"/>
      <c r="S1122" s="28"/>
      <c r="U1122" s="18"/>
      <c r="V1122" s="18"/>
      <c r="AD1122" s="28"/>
    </row>
    <row r="1123" spans="5:30" ht="20.25" customHeight="1">
      <c r="E1123" s="26"/>
      <c r="F1123" s="26"/>
      <c r="H1123" s="27"/>
      <c r="I1123" s="27"/>
      <c r="R1123" s="28"/>
      <c r="S1123" s="28"/>
      <c r="U1123" s="18"/>
      <c r="V1123" s="18"/>
      <c r="AD1123" s="28"/>
    </row>
    <row r="1124" spans="5:30" ht="20.25" customHeight="1">
      <c r="E1124" s="26"/>
      <c r="F1124" s="26"/>
      <c r="H1124" s="27"/>
      <c r="I1124" s="27"/>
      <c r="R1124" s="28"/>
      <c r="S1124" s="28"/>
      <c r="U1124" s="18"/>
      <c r="V1124" s="18"/>
      <c r="AD1124" s="28"/>
    </row>
    <row r="1125" spans="5:30" ht="20.25" customHeight="1">
      <c r="E1125" s="26"/>
      <c r="F1125" s="26"/>
      <c r="H1125" s="27"/>
      <c r="I1125" s="27"/>
      <c r="R1125" s="28"/>
      <c r="S1125" s="28"/>
      <c r="U1125" s="18"/>
      <c r="V1125" s="18"/>
      <c r="AD1125" s="28"/>
    </row>
    <row r="1126" spans="5:30" ht="20.25" customHeight="1">
      <c r="E1126" s="26"/>
      <c r="F1126" s="26"/>
      <c r="H1126" s="27"/>
      <c r="I1126" s="27"/>
      <c r="R1126" s="28"/>
      <c r="S1126" s="28"/>
      <c r="U1126" s="18"/>
      <c r="V1126" s="18"/>
      <c r="AD1126" s="28"/>
    </row>
    <row r="1127" spans="5:30" ht="20.25" customHeight="1">
      <c r="E1127" s="26"/>
      <c r="F1127" s="26"/>
      <c r="H1127" s="27"/>
      <c r="I1127" s="27"/>
      <c r="R1127" s="28"/>
      <c r="S1127" s="28"/>
      <c r="U1127" s="18"/>
      <c r="V1127" s="18"/>
      <c r="AD1127" s="28"/>
    </row>
    <row r="1128" spans="5:30" ht="20.25" customHeight="1">
      <c r="E1128" s="26"/>
      <c r="F1128" s="26"/>
      <c r="H1128" s="27"/>
      <c r="I1128" s="27"/>
      <c r="R1128" s="28"/>
      <c r="S1128" s="28"/>
      <c r="U1128" s="18"/>
      <c r="V1128" s="18"/>
      <c r="AD1128" s="28"/>
    </row>
    <row r="1129" spans="5:30" ht="20.25" customHeight="1">
      <c r="E1129" s="26"/>
      <c r="F1129" s="26"/>
      <c r="H1129" s="27"/>
      <c r="I1129" s="27"/>
      <c r="R1129" s="28"/>
      <c r="S1129" s="28"/>
      <c r="U1129" s="18"/>
      <c r="V1129" s="18"/>
      <c r="AD1129" s="28"/>
    </row>
    <row r="1130" spans="5:30" ht="20.25" customHeight="1">
      <c r="E1130" s="26"/>
      <c r="F1130" s="26"/>
      <c r="H1130" s="27"/>
      <c r="I1130" s="27"/>
      <c r="R1130" s="28"/>
      <c r="S1130" s="28"/>
      <c r="U1130" s="18"/>
      <c r="V1130" s="18"/>
      <c r="AD1130" s="28"/>
    </row>
    <row r="1131" spans="5:30" ht="20.25" customHeight="1">
      <c r="E1131" s="26"/>
      <c r="F1131" s="26"/>
      <c r="H1131" s="27"/>
      <c r="I1131" s="27"/>
      <c r="R1131" s="28"/>
      <c r="S1131" s="28"/>
      <c r="U1131" s="18"/>
      <c r="V1131" s="18"/>
      <c r="AD1131" s="28"/>
    </row>
    <row r="1132" spans="5:30" ht="20.25" customHeight="1">
      <c r="E1132" s="26"/>
      <c r="F1132" s="26"/>
      <c r="H1132" s="27"/>
      <c r="I1132" s="27"/>
      <c r="R1132" s="28"/>
      <c r="S1132" s="28"/>
      <c r="U1132" s="18"/>
      <c r="V1132" s="18"/>
      <c r="AD1132" s="28"/>
    </row>
    <row r="1133" spans="5:30" ht="20.25" customHeight="1">
      <c r="E1133" s="26"/>
      <c r="F1133" s="26"/>
      <c r="H1133" s="27"/>
      <c r="I1133" s="27"/>
      <c r="R1133" s="28"/>
      <c r="S1133" s="28"/>
      <c r="U1133" s="18"/>
      <c r="V1133" s="18"/>
      <c r="AD1133" s="28"/>
    </row>
    <row r="1134" spans="5:30" ht="20.25" customHeight="1">
      <c r="E1134" s="26"/>
      <c r="F1134" s="26"/>
      <c r="H1134" s="27"/>
      <c r="I1134" s="27"/>
      <c r="R1134" s="28"/>
      <c r="S1134" s="28"/>
      <c r="U1134" s="18"/>
      <c r="V1134" s="18"/>
      <c r="AD1134" s="28"/>
    </row>
    <row r="1135" spans="5:30" ht="20.25" customHeight="1">
      <c r="E1135" s="26"/>
      <c r="F1135" s="26"/>
      <c r="H1135" s="27"/>
      <c r="I1135" s="27"/>
      <c r="R1135" s="28"/>
      <c r="S1135" s="28"/>
      <c r="U1135" s="18"/>
      <c r="V1135" s="18"/>
      <c r="AD1135" s="28"/>
    </row>
    <row r="1136" spans="5:30" ht="20.25" customHeight="1">
      <c r="E1136" s="26"/>
      <c r="F1136" s="26"/>
      <c r="H1136" s="27"/>
      <c r="I1136" s="27"/>
      <c r="R1136" s="28"/>
      <c r="S1136" s="28"/>
      <c r="U1136" s="18"/>
      <c r="V1136" s="18"/>
      <c r="AD1136" s="28"/>
    </row>
    <row r="1137" spans="5:30" ht="20.25" customHeight="1">
      <c r="E1137" s="26"/>
      <c r="F1137" s="26"/>
      <c r="H1137" s="27"/>
      <c r="I1137" s="27"/>
      <c r="R1137" s="28"/>
      <c r="S1137" s="28"/>
      <c r="U1137" s="18"/>
      <c r="V1137" s="18"/>
      <c r="AD1137" s="28"/>
    </row>
    <row r="1138" spans="5:30" ht="20.25" customHeight="1">
      <c r="E1138" s="26"/>
      <c r="F1138" s="26"/>
      <c r="H1138" s="27"/>
      <c r="I1138" s="27"/>
      <c r="R1138" s="28"/>
      <c r="S1138" s="28"/>
      <c r="U1138" s="18"/>
      <c r="V1138" s="18"/>
      <c r="AD1138" s="28"/>
    </row>
    <row r="1139" spans="5:30" ht="20.25" customHeight="1">
      <c r="E1139" s="26"/>
      <c r="F1139" s="26"/>
      <c r="H1139" s="27"/>
      <c r="I1139" s="27"/>
      <c r="R1139" s="28"/>
      <c r="S1139" s="28"/>
      <c r="U1139" s="18"/>
      <c r="V1139" s="18"/>
      <c r="AD1139" s="28"/>
    </row>
    <row r="1140" spans="5:30" ht="20.25" customHeight="1">
      <c r="E1140" s="26"/>
      <c r="F1140" s="26"/>
      <c r="H1140" s="27"/>
      <c r="I1140" s="27"/>
      <c r="R1140" s="28"/>
      <c r="S1140" s="28"/>
      <c r="U1140" s="18"/>
      <c r="V1140" s="18"/>
      <c r="AD1140" s="28"/>
    </row>
    <row r="1141" spans="5:30" ht="20.25" customHeight="1">
      <c r="E1141" s="26"/>
      <c r="F1141" s="26"/>
      <c r="H1141" s="27"/>
      <c r="I1141" s="27"/>
      <c r="R1141" s="28"/>
      <c r="S1141" s="28"/>
      <c r="U1141" s="18"/>
      <c r="V1141" s="18"/>
      <c r="AD1141" s="28"/>
    </row>
    <row r="1142" spans="5:30" ht="20.25" customHeight="1">
      <c r="E1142" s="26"/>
      <c r="F1142" s="26"/>
      <c r="H1142" s="27"/>
      <c r="I1142" s="27"/>
      <c r="R1142" s="28"/>
      <c r="S1142" s="28"/>
      <c r="U1142" s="18"/>
      <c r="V1142" s="18"/>
      <c r="AD1142" s="28"/>
    </row>
    <row r="1143" spans="5:30" ht="20.25" customHeight="1">
      <c r="E1143" s="26"/>
      <c r="F1143" s="26"/>
      <c r="H1143" s="27"/>
      <c r="I1143" s="27"/>
      <c r="R1143" s="28"/>
      <c r="S1143" s="28"/>
      <c r="U1143" s="18"/>
      <c r="V1143" s="18"/>
      <c r="AD1143" s="28"/>
    </row>
    <row r="1144" spans="5:30" ht="20.25" customHeight="1">
      <c r="E1144" s="26"/>
      <c r="F1144" s="26"/>
      <c r="H1144" s="27"/>
      <c r="I1144" s="27"/>
      <c r="R1144" s="28"/>
      <c r="S1144" s="28"/>
      <c r="U1144" s="18"/>
      <c r="V1144" s="18"/>
      <c r="AD1144" s="28"/>
    </row>
    <row r="1145" spans="5:30" ht="20.25" customHeight="1">
      <c r="E1145" s="26"/>
      <c r="F1145" s="26"/>
      <c r="H1145" s="27"/>
      <c r="I1145" s="27"/>
      <c r="R1145" s="28"/>
      <c r="S1145" s="28"/>
      <c r="U1145" s="18"/>
      <c r="V1145" s="18"/>
      <c r="AD1145" s="28"/>
    </row>
    <row r="1146" spans="5:30" ht="20.25" customHeight="1">
      <c r="E1146" s="26"/>
      <c r="F1146" s="26"/>
      <c r="H1146" s="27"/>
      <c r="I1146" s="27"/>
      <c r="R1146" s="28"/>
      <c r="S1146" s="28"/>
      <c r="U1146" s="18"/>
      <c r="V1146" s="18"/>
      <c r="AD1146" s="28"/>
    </row>
    <row r="1147" spans="5:30" ht="20.25" customHeight="1">
      <c r="E1147" s="26"/>
      <c r="F1147" s="26"/>
      <c r="H1147" s="27"/>
      <c r="I1147" s="27"/>
      <c r="R1147" s="28"/>
      <c r="S1147" s="28"/>
      <c r="U1147" s="18"/>
      <c r="V1147" s="18"/>
      <c r="AD1147" s="28"/>
    </row>
    <row r="1148" spans="5:30" ht="20.25" customHeight="1">
      <c r="E1148" s="26"/>
      <c r="F1148" s="26"/>
      <c r="H1148" s="27"/>
      <c r="I1148" s="27"/>
      <c r="R1148" s="28"/>
      <c r="S1148" s="28"/>
      <c r="U1148" s="18"/>
      <c r="V1148" s="18"/>
      <c r="AD1148" s="28"/>
    </row>
    <row r="1149" spans="5:30" ht="20.25" customHeight="1">
      <c r="E1149" s="26"/>
      <c r="F1149" s="26"/>
      <c r="H1149" s="27"/>
      <c r="I1149" s="27"/>
      <c r="R1149" s="28"/>
      <c r="S1149" s="28"/>
      <c r="U1149" s="18"/>
      <c r="V1149" s="18"/>
      <c r="AD1149" s="28"/>
    </row>
    <row r="1150" spans="5:30" ht="20.25" customHeight="1">
      <c r="E1150" s="26"/>
      <c r="F1150" s="26"/>
      <c r="H1150" s="27"/>
      <c r="I1150" s="27"/>
      <c r="R1150" s="28"/>
      <c r="S1150" s="28"/>
      <c r="U1150" s="18"/>
      <c r="V1150" s="18"/>
      <c r="AD1150" s="28"/>
    </row>
    <row r="1151" spans="5:30" ht="20.25" customHeight="1">
      <c r="E1151" s="26"/>
      <c r="F1151" s="26"/>
      <c r="H1151" s="27"/>
      <c r="I1151" s="27"/>
      <c r="R1151" s="28"/>
      <c r="S1151" s="28"/>
      <c r="U1151" s="18"/>
      <c r="V1151" s="18"/>
      <c r="AD1151" s="28"/>
    </row>
    <row r="1152" spans="5:30" ht="20.25" customHeight="1">
      <c r="E1152" s="26"/>
      <c r="F1152" s="26"/>
      <c r="H1152" s="27"/>
      <c r="I1152" s="27"/>
      <c r="R1152" s="28"/>
      <c r="S1152" s="28"/>
      <c r="U1152" s="18"/>
      <c r="V1152" s="18"/>
      <c r="AD1152" s="28"/>
    </row>
    <row r="1153" spans="5:40" ht="20.25" customHeight="1">
      <c r="E1153" s="26"/>
      <c r="F1153" s="26"/>
      <c r="H1153" s="27"/>
      <c r="I1153" s="27"/>
      <c r="R1153" s="28"/>
      <c r="S1153" s="28"/>
      <c r="U1153" s="18"/>
      <c r="V1153" s="18"/>
      <c r="AD1153" s="28"/>
    </row>
    <row r="1154" spans="5:40" ht="20.25" customHeight="1">
      <c r="E1154" s="26"/>
      <c r="F1154" s="26"/>
      <c r="H1154" s="27"/>
      <c r="I1154" s="27"/>
      <c r="R1154" s="28"/>
      <c r="S1154" s="28"/>
      <c r="U1154" s="18"/>
      <c r="V1154" s="18"/>
      <c r="AD1154" s="28"/>
    </row>
    <row r="1155" spans="5:40" ht="20.25" customHeight="1">
      <c r="E1155" s="26"/>
      <c r="F1155" s="26"/>
      <c r="H1155" s="27"/>
      <c r="I1155" s="27"/>
      <c r="R1155" s="28"/>
      <c r="S1155" s="28"/>
      <c r="U1155" s="18"/>
      <c r="V1155" s="18"/>
      <c r="AD1155" s="28"/>
    </row>
    <row r="1156" spans="5:40" ht="20.25" customHeight="1">
      <c r="E1156" s="26"/>
      <c r="F1156" s="26"/>
      <c r="H1156" s="27"/>
      <c r="I1156" s="27"/>
      <c r="R1156" s="28"/>
      <c r="S1156" s="28"/>
      <c r="U1156" s="18"/>
      <c r="V1156" s="18"/>
      <c r="AD1156" s="28"/>
    </row>
    <row r="1157" spans="5:40" ht="20.25" customHeight="1">
      <c r="E1157" s="26"/>
      <c r="F1157" s="26"/>
      <c r="H1157" s="27"/>
      <c r="I1157" s="27"/>
      <c r="R1157" s="28"/>
      <c r="S1157" s="28"/>
      <c r="U1157" s="18"/>
      <c r="V1157" s="18"/>
      <c r="AD1157" s="28"/>
    </row>
    <row r="1158" spans="5:40" ht="20.25" customHeight="1">
      <c r="E1158" s="26"/>
      <c r="F1158" s="26"/>
      <c r="G1158" s="28"/>
      <c r="H1158" s="27"/>
      <c r="I1158" s="27"/>
      <c r="J1158" s="28"/>
      <c r="K1158" s="28"/>
      <c r="N1158" s="28"/>
      <c r="O1158" s="28"/>
      <c r="P1158" s="28"/>
      <c r="Q1158" s="28"/>
      <c r="R1158" s="28"/>
      <c r="S1158" s="28"/>
      <c r="T1158" s="28"/>
      <c r="U1158" s="28"/>
      <c r="V1158" s="28"/>
      <c r="AD1158" s="28"/>
      <c r="AE1158" s="28"/>
      <c r="AF1158" s="28"/>
      <c r="AG1158" s="28"/>
      <c r="AH1158" s="28"/>
      <c r="AJ1158" s="28"/>
      <c r="AK1158" s="28"/>
      <c r="AL1158" s="28"/>
      <c r="AM1158" s="28"/>
      <c r="AN1158" s="28"/>
    </row>
    <row r="1159" spans="5:40" ht="20.25" customHeight="1">
      <c r="E1159" s="26"/>
      <c r="F1159" s="26"/>
      <c r="H1159" s="27"/>
      <c r="I1159" s="27"/>
      <c r="R1159" s="28"/>
      <c r="S1159" s="28"/>
      <c r="U1159" s="18"/>
      <c r="V1159" s="18"/>
      <c r="AD1159" s="28"/>
    </row>
    <row r="1160" spans="5:40" ht="20.25" customHeight="1">
      <c r="E1160" s="26"/>
      <c r="F1160" s="26"/>
      <c r="H1160" s="27"/>
      <c r="I1160" s="27"/>
      <c r="R1160" s="28"/>
      <c r="S1160" s="28"/>
      <c r="U1160" s="18"/>
      <c r="V1160" s="18"/>
      <c r="AD1160" s="28"/>
    </row>
    <row r="1161" spans="5:40" ht="20.25" customHeight="1">
      <c r="E1161" s="26"/>
      <c r="F1161" s="26"/>
      <c r="H1161" s="27"/>
      <c r="I1161" s="27"/>
      <c r="R1161" s="28"/>
      <c r="S1161" s="28"/>
      <c r="U1161" s="18"/>
      <c r="V1161" s="18"/>
      <c r="AD1161" s="28"/>
    </row>
    <row r="1162" spans="5:40" ht="20.25" customHeight="1">
      <c r="E1162" s="26"/>
      <c r="F1162" s="26"/>
      <c r="H1162" s="27"/>
      <c r="I1162" s="27"/>
      <c r="R1162" s="28"/>
      <c r="S1162" s="28"/>
      <c r="U1162" s="18"/>
      <c r="V1162" s="18"/>
      <c r="AD1162" s="28"/>
    </row>
    <row r="1163" spans="5:40" ht="20.25" customHeight="1">
      <c r="E1163" s="26"/>
      <c r="F1163" s="26"/>
      <c r="H1163" s="27"/>
      <c r="I1163" s="27"/>
      <c r="R1163" s="28"/>
      <c r="S1163" s="28"/>
      <c r="U1163" s="18"/>
      <c r="V1163" s="18"/>
      <c r="AD1163" s="28"/>
    </row>
    <row r="1164" spans="5:40" ht="20.25" customHeight="1">
      <c r="E1164" s="26"/>
      <c r="F1164" s="26"/>
      <c r="H1164" s="27"/>
      <c r="I1164" s="27"/>
      <c r="R1164" s="28"/>
      <c r="S1164" s="28"/>
      <c r="U1164" s="18"/>
      <c r="V1164" s="18"/>
      <c r="AD1164" s="28"/>
    </row>
    <row r="1165" spans="5:40" ht="20.25" customHeight="1">
      <c r="E1165" s="26"/>
      <c r="F1165" s="26"/>
      <c r="H1165" s="27"/>
      <c r="I1165" s="27"/>
      <c r="R1165" s="28"/>
      <c r="S1165" s="28"/>
      <c r="U1165" s="18"/>
      <c r="V1165" s="18"/>
      <c r="AD1165" s="28"/>
    </row>
    <row r="1166" spans="5:40" ht="20.25" customHeight="1">
      <c r="E1166" s="26"/>
      <c r="F1166" s="26"/>
      <c r="H1166" s="27"/>
      <c r="I1166" s="27"/>
      <c r="R1166" s="28"/>
      <c r="S1166" s="28"/>
      <c r="U1166" s="18"/>
      <c r="V1166" s="18"/>
      <c r="AD1166" s="28"/>
    </row>
    <row r="1167" spans="5:40" ht="20.25" customHeight="1">
      <c r="E1167" s="26"/>
      <c r="F1167" s="26"/>
      <c r="H1167" s="27"/>
      <c r="I1167" s="27"/>
      <c r="R1167" s="28"/>
      <c r="S1167" s="28"/>
      <c r="U1167" s="18"/>
      <c r="V1167" s="18"/>
      <c r="AD1167" s="28"/>
    </row>
    <row r="1168" spans="5:40" ht="20.25" customHeight="1">
      <c r="E1168" s="26"/>
      <c r="F1168" s="26"/>
      <c r="H1168" s="27"/>
      <c r="I1168" s="27"/>
      <c r="R1168" s="28"/>
      <c r="S1168" s="28"/>
      <c r="U1168" s="18"/>
      <c r="V1168" s="18"/>
      <c r="AD1168" s="28"/>
    </row>
    <row r="1169" spans="5:30" ht="20.25" customHeight="1">
      <c r="E1169" s="26"/>
      <c r="F1169" s="26"/>
      <c r="H1169" s="27"/>
      <c r="I1169" s="27"/>
      <c r="R1169" s="28"/>
      <c r="S1169" s="28"/>
      <c r="U1169" s="18"/>
      <c r="V1169" s="18"/>
      <c r="AD1169" s="28"/>
    </row>
    <row r="1170" spans="5:30" ht="20.25" customHeight="1">
      <c r="E1170" s="26"/>
      <c r="F1170" s="26"/>
      <c r="H1170" s="27"/>
      <c r="I1170" s="27"/>
      <c r="R1170" s="28"/>
      <c r="S1170" s="28"/>
      <c r="U1170" s="18"/>
      <c r="V1170" s="18"/>
      <c r="AD1170" s="28"/>
    </row>
    <row r="1171" spans="5:30" ht="20.25" customHeight="1">
      <c r="E1171" s="26"/>
      <c r="F1171" s="26"/>
      <c r="H1171" s="27"/>
      <c r="I1171" s="27"/>
      <c r="R1171" s="28"/>
      <c r="S1171" s="28"/>
      <c r="U1171" s="18"/>
      <c r="V1171" s="18"/>
      <c r="AD1171" s="28"/>
    </row>
    <row r="1172" spans="5:30" ht="20.25" customHeight="1">
      <c r="E1172" s="26"/>
      <c r="F1172" s="26"/>
      <c r="H1172" s="27"/>
      <c r="I1172" s="27"/>
      <c r="R1172" s="28"/>
      <c r="S1172" s="28"/>
      <c r="U1172" s="18"/>
      <c r="V1172" s="18"/>
      <c r="AD1172" s="28"/>
    </row>
    <row r="1173" spans="5:30" ht="20.25" customHeight="1">
      <c r="E1173" s="26"/>
      <c r="F1173" s="26"/>
      <c r="H1173" s="27"/>
      <c r="I1173" s="27"/>
      <c r="R1173" s="28"/>
      <c r="S1173" s="28"/>
      <c r="U1173" s="18"/>
      <c r="V1173" s="18"/>
      <c r="AD1173" s="28"/>
    </row>
    <row r="1174" spans="5:30" ht="20.25" customHeight="1">
      <c r="E1174" s="26"/>
      <c r="F1174" s="26"/>
      <c r="H1174" s="27"/>
      <c r="I1174" s="27"/>
      <c r="R1174" s="28"/>
      <c r="S1174" s="28"/>
      <c r="U1174" s="18"/>
      <c r="V1174" s="18"/>
      <c r="AD1174" s="28"/>
    </row>
    <row r="1175" spans="5:30" ht="20.25" customHeight="1">
      <c r="E1175" s="26"/>
      <c r="F1175" s="26"/>
      <c r="H1175" s="27"/>
      <c r="I1175" s="27"/>
      <c r="R1175" s="28"/>
      <c r="S1175" s="28"/>
      <c r="U1175" s="18"/>
      <c r="V1175" s="18"/>
      <c r="AD1175" s="28"/>
    </row>
    <row r="1176" spans="5:30" ht="20.25" customHeight="1">
      <c r="E1176" s="26"/>
      <c r="F1176" s="26"/>
      <c r="H1176" s="27"/>
      <c r="I1176" s="27"/>
      <c r="R1176" s="28"/>
      <c r="S1176" s="28"/>
      <c r="U1176" s="18"/>
      <c r="V1176" s="18"/>
      <c r="AD1176" s="28"/>
    </row>
    <row r="1177" spans="5:30" ht="20.25" customHeight="1">
      <c r="E1177" s="26"/>
      <c r="F1177" s="26"/>
      <c r="H1177" s="27"/>
      <c r="I1177" s="27"/>
      <c r="R1177" s="28"/>
      <c r="S1177" s="28"/>
      <c r="U1177" s="18"/>
      <c r="V1177" s="18"/>
      <c r="AD1177" s="28"/>
    </row>
    <row r="1178" spans="5:30" ht="20.25" customHeight="1">
      <c r="E1178" s="26"/>
      <c r="F1178" s="26"/>
      <c r="H1178" s="27"/>
      <c r="I1178" s="27"/>
      <c r="R1178" s="28"/>
      <c r="S1178" s="28"/>
      <c r="U1178" s="18"/>
      <c r="V1178" s="18"/>
      <c r="AD1178" s="28"/>
    </row>
    <row r="1179" spans="5:30" ht="20.25" customHeight="1">
      <c r="E1179" s="26"/>
      <c r="F1179" s="26"/>
      <c r="H1179" s="27"/>
      <c r="I1179" s="27"/>
      <c r="R1179" s="28"/>
      <c r="S1179" s="28"/>
      <c r="U1179" s="18"/>
      <c r="V1179" s="18"/>
      <c r="AD1179" s="28"/>
    </row>
    <row r="1180" spans="5:30" ht="20.25" customHeight="1">
      <c r="E1180" s="26"/>
      <c r="F1180" s="26"/>
      <c r="H1180" s="27"/>
      <c r="I1180" s="27"/>
      <c r="R1180" s="28"/>
      <c r="S1180" s="28"/>
      <c r="U1180" s="18"/>
      <c r="V1180" s="18"/>
      <c r="AD1180" s="28"/>
    </row>
    <row r="1181" spans="5:30" ht="20.25" customHeight="1">
      <c r="E1181" s="26"/>
      <c r="F1181" s="26"/>
      <c r="H1181" s="27"/>
      <c r="I1181" s="27"/>
      <c r="R1181" s="28"/>
      <c r="S1181" s="28"/>
      <c r="U1181" s="18"/>
      <c r="V1181" s="18"/>
      <c r="AD1181" s="28"/>
    </row>
    <row r="1182" spans="5:30" ht="20.25" customHeight="1">
      <c r="E1182" s="26"/>
      <c r="F1182" s="26"/>
      <c r="H1182" s="27"/>
      <c r="I1182" s="27"/>
      <c r="R1182" s="28"/>
      <c r="S1182" s="28"/>
      <c r="U1182" s="18"/>
      <c r="V1182" s="18"/>
      <c r="AD1182" s="28"/>
    </row>
    <row r="1183" spans="5:30" ht="20.25" customHeight="1">
      <c r="E1183" s="26"/>
      <c r="F1183" s="26"/>
      <c r="H1183" s="27"/>
      <c r="I1183" s="27"/>
      <c r="R1183" s="28"/>
      <c r="S1183" s="28"/>
      <c r="U1183" s="18"/>
      <c r="V1183" s="18"/>
      <c r="AD1183" s="28"/>
    </row>
    <row r="1184" spans="5:30" ht="20.25" customHeight="1">
      <c r="E1184" s="26"/>
      <c r="F1184" s="26"/>
      <c r="H1184" s="27"/>
      <c r="I1184" s="27"/>
      <c r="R1184" s="28"/>
      <c r="S1184" s="28"/>
      <c r="U1184" s="18"/>
      <c r="V1184" s="18"/>
      <c r="AD1184" s="28"/>
    </row>
    <row r="1185" spans="5:30" ht="20.25" customHeight="1">
      <c r="E1185" s="26"/>
      <c r="F1185" s="26"/>
      <c r="H1185" s="27"/>
      <c r="I1185" s="27"/>
      <c r="R1185" s="28"/>
      <c r="S1185" s="28"/>
      <c r="U1185" s="18"/>
      <c r="V1185" s="18"/>
      <c r="AD1185" s="28"/>
    </row>
    <row r="1186" spans="5:30" ht="20.25" customHeight="1">
      <c r="E1186" s="26"/>
      <c r="F1186" s="26"/>
      <c r="H1186" s="27"/>
      <c r="I1186" s="27"/>
      <c r="R1186" s="28"/>
      <c r="S1186" s="28"/>
      <c r="U1186" s="18"/>
      <c r="V1186" s="18"/>
      <c r="AD1186" s="28"/>
    </row>
    <row r="1187" spans="5:30" ht="20.25" customHeight="1">
      <c r="E1187" s="26"/>
      <c r="F1187" s="26"/>
      <c r="H1187" s="27"/>
      <c r="I1187" s="27"/>
      <c r="R1187" s="28"/>
      <c r="S1187" s="28"/>
      <c r="U1187" s="18"/>
      <c r="V1187" s="18"/>
      <c r="AD1187" s="28"/>
    </row>
    <row r="1188" spans="5:30" ht="20.25" customHeight="1">
      <c r="E1188" s="26"/>
      <c r="F1188" s="26"/>
      <c r="H1188" s="27"/>
      <c r="I1188" s="27"/>
      <c r="R1188" s="28"/>
      <c r="S1188" s="28"/>
      <c r="U1188" s="18"/>
      <c r="V1188" s="18"/>
      <c r="AD1188" s="28"/>
    </row>
    <row r="1189" spans="5:30" ht="20.25" customHeight="1">
      <c r="E1189" s="26"/>
      <c r="F1189" s="26"/>
      <c r="H1189" s="27"/>
      <c r="I1189" s="27"/>
      <c r="R1189" s="28"/>
      <c r="S1189" s="28"/>
      <c r="U1189" s="18"/>
      <c r="V1189" s="18"/>
      <c r="AD1189" s="28"/>
    </row>
    <row r="1190" spans="5:30" ht="20.25" customHeight="1">
      <c r="E1190" s="26"/>
      <c r="F1190" s="26"/>
      <c r="H1190" s="27"/>
      <c r="I1190" s="27"/>
      <c r="R1190" s="28"/>
      <c r="S1190" s="28"/>
      <c r="U1190" s="18"/>
      <c r="V1190" s="18"/>
      <c r="AD1190" s="28"/>
    </row>
    <row r="1191" spans="5:30" ht="20.25" customHeight="1">
      <c r="E1191" s="26"/>
      <c r="F1191" s="26"/>
      <c r="H1191" s="27"/>
      <c r="I1191" s="27"/>
      <c r="R1191" s="28"/>
      <c r="S1191" s="28"/>
      <c r="U1191" s="18"/>
      <c r="V1191" s="18"/>
      <c r="AD1191" s="28"/>
    </row>
    <row r="1192" spans="5:30" ht="20.25" customHeight="1">
      <c r="E1192" s="26"/>
      <c r="F1192" s="26"/>
      <c r="H1192" s="27"/>
      <c r="I1192" s="27"/>
      <c r="R1192" s="28"/>
      <c r="S1192" s="28"/>
      <c r="U1192" s="18"/>
      <c r="V1192" s="18"/>
      <c r="AD1192" s="28"/>
    </row>
    <row r="1193" spans="5:30" ht="20.25" customHeight="1">
      <c r="E1193" s="26"/>
      <c r="F1193" s="26"/>
      <c r="H1193" s="27"/>
      <c r="I1193" s="27"/>
      <c r="R1193" s="28"/>
      <c r="S1193" s="28"/>
      <c r="U1193" s="18"/>
      <c r="V1193" s="18"/>
      <c r="AD1193" s="28"/>
    </row>
    <row r="1194" spans="5:30" ht="20.25" customHeight="1">
      <c r="E1194" s="26"/>
      <c r="F1194" s="26"/>
      <c r="H1194" s="27"/>
      <c r="I1194" s="27"/>
      <c r="R1194" s="28"/>
      <c r="S1194" s="28"/>
      <c r="U1194" s="18"/>
      <c r="V1194" s="18"/>
      <c r="AD1194" s="28"/>
    </row>
    <row r="1195" spans="5:30" ht="20.25" customHeight="1">
      <c r="E1195" s="26"/>
      <c r="F1195" s="26"/>
      <c r="H1195" s="27"/>
      <c r="I1195" s="27"/>
      <c r="R1195" s="28"/>
      <c r="S1195" s="28"/>
      <c r="U1195" s="18"/>
      <c r="V1195" s="18"/>
      <c r="AD1195" s="28"/>
    </row>
    <row r="1196" spans="5:30" ht="20.25" customHeight="1">
      <c r="E1196" s="26"/>
      <c r="F1196" s="26"/>
      <c r="H1196" s="27"/>
      <c r="I1196" s="27"/>
      <c r="R1196" s="28"/>
      <c r="S1196" s="28"/>
      <c r="U1196" s="18"/>
      <c r="V1196" s="18"/>
      <c r="AD1196" s="28"/>
    </row>
    <row r="1197" spans="5:30" ht="20.25" customHeight="1">
      <c r="E1197" s="26"/>
      <c r="F1197" s="26"/>
      <c r="H1197" s="27"/>
      <c r="I1197" s="27"/>
      <c r="R1197" s="28"/>
      <c r="S1197" s="28"/>
      <c r="U1197" s="18"/>
      <c r="V1197" s="18"/>
      <c r="AD1197" s="28"/>
    </row>
    <row r="1198" spans="5:30" ht="20.25" customHeight="1">
      <c r="E1198" s="26"/>
      <c r="F1198" s="26"/>
      <c r="H1198" s="27"/>
      <c r="I1198" s="27"/>
      <c r="R1198" s="28"/>
      <c r="S1198" s="28"/>
      <c r="U1198" s="18"/>
      <c r="V1198" s="18"/>
      <c r="AD1198" s="28"/>
    </row>
    <row r="1199" spans="5:30" ht="20.25" customHeight="1">
      <c r="E1199" s="26"/>
      <c r="F1199" s="26"/>
      <c r="H1199" s="27"/>
      <c r="I1199" s="27"/>
      <c r="R1199" s="28"/>
      <c r="S1199" s="28"/>
      <c r="U1199" s="18"/>
      <c r="V1199" s="18"/>
      <c r="AD1199" s="28"/>
    </row>
    <row r="1200" spans="5:30" ht="20.25" customHeight="1">
      <c r="E1200" s="26"/>
      <c r="F1200" s="26"/>
      <c r="H1200" s="27"/>
      <c r="I1200" s="27"/>
      <c r="R1200" s="28"/>
      <c r="S1200" s="28"/>
      <c r="U1200" s="18"/>
      <c r="V1200" s="18"/>
      <c r="AD1200" s="28"/>
    </row>
    <row r="1201" spans="5:30" ht="20.25" customHeight="1">
      <c r="E1201" s="26"/>
      <c r="F1201" s="26"/>
      <c r="H1201" s="27"/>
      <c r="I1201" s="27"/>
      <c r="R1201" s="28"/>
      <c r="S1201" s="28"/>
      <c r="U1201" s="18"/>
      <c r="V1201" s="18"/>
      <c r="AD1201" s="28"/>
    </row>
    <row r="1202" spans="5:30" ht="20.25" customHeight="1">
      <c r="E1202" s="26"/>
      <c r="F1202" s="26"/>
      <c r="H1202" s="27"/>
      <c r="I1202" s="27"/>
      <c r="R1202" s="28"/>
      <c r="S1202" s="28"/>
      <c r="U1202" s="18"/>
      <c r="V1202" s="18"/>
      <c r="AD1202" s="28"/>
    </row>
    <row r="1203" spans="5:30" ht="20.25" customHeight="1">
      <c r="E1203" s="26"/>
      <c r="F1203" s="26"/>
      <c r="H1203" s="27"/>
      <c r="I1203" s="27"/>
      <c r="R1203" s="28"/>
      <c r="S1203" s="28"/>
      <c r="U1203" s="18"/>
      <c r="V1203" s="18"/>
      <c r="AD1203" s="28"/>
    </row>
    <row r="1204" spans="5:30" ht="20.25" customHeight="1">
      <c r="E1204" s="26"/>
      <c r="F1204" s="26"/>
      <c r="H1204" s="27"/>
      <c r="I1204" s="27"/>
      <c r="R1204" s="28"/>
      <c r="S1204" s="28"/>
      <c r="U1204" s="18"/>
      <c r="V1204" s="18"/>
      <c r="AD1204" s="28"/>
    </row>
    <row r="1205" spans="5:30" ht="20.25" customHeight="1">
      <c r="E1205" s="26"/>
      <c r="F1205" s="26"/>
      <c r="H1205" s="27"/>
      <c r="I1205" s="27"/>
      <c r="R1205" s="28"/>
      <c r="S1205" s="28"/>
      <c r="U1205" s="18"/>
      <c r="V1205" s="18"/>
      <c r="AD1205" s="28"/>
    </row>
    <row r="1206" spans="5:30" ht="20.25" customHeight="1">
      <c r="E1206" s="26"/>
      <c r="F1206" s="26"/>
      <c r="H1206" s="27"/>
      <c r="I1206" s="27"/>
      <c r="R1206" s="28"/>
      <c r="S1206" s="28"/>
      <c r="U1206" s="18"/>
      <c r="V1206" s="18"/>
      <c r="AD1206" s="28"/>
    </row>
    <row r="1207" spans="5:30" ht="20.25" customHeight="1">
      <c r="E1207" s="26"/>
      <c r="F1207" s="26"/>
      <c r="H1207" s="27"/>
      <c r="I1207" s="27"/>
      <c r="R1207" s="28"/>
      <c r="S1207" s="28"/>
      <c r="U1207" s="18"/>
      <c r="V1207" s="18"/>
      <c r="AD1207" s="28"/>
    </row>
    <row r="1208" spans="5:30" ht="20.25" customHeight="1">
      <c r="E1208" s="26"/>
      <c r="F1208" s="26"/>
      <c r="H1208" s="27"/>
      <c r="I1208" s="27"/>
      <c r="R1208" s="28"/>
      <c r="S1208" s="28"/>
      <c r="U1208" s="18"/>
      <c r="V1208" s="18"/>
      <c r="AD1208" s="28"/>
    </row>
    <row r="1209" spans="5:30" ht="20.25" customHeight="1">
      <c r="E1209" s="26"/>
      <c r="F1209" s="26"/>
      <c r="H1209" s="27"/>
      <c r="I1209" s="27"/>
      <c r="R1209" s="28"/>
      <c r="S1209" s="28"/>
      <c r="U1209" s="18"/>
      <c r="V1209" s="18"/>
      <c r="AD1209" s="28"/>
    </row>
    <row r="1210" spans="5:30" ht="20.25" customHeight="1">
      <c r="E1210" s="26"/>
      <c r="F1210" s="26"/>
      <c r="H1210" s="27"/>
      <c r="I1210" s="27"/>
      <c r="R1210" s="28"/>
      <c r="S1210" s="28"/>
      <c r="U1210" s="18"/>
      <c r="V1210" s="18"/>
      <c r="AD1210" s="28"/>
    </row>
    <row r="1211" spans="5:30" ht="20.25" customHeight="1">
      <c r="E1211" s="26"/>
      <c r="F1211" s="26"/>
      <c r="H1211" s="27"/>
      <c r="I1211" s="27"/>
      <c r="R1211" s="28"/>
      <c r="S1211" s="28"/>
      <c r="U1211" s="18"/>
      <c r="V1211" s="18"/>
      <c r="AD1211" s="28"/>
    </row>
    <row r="1212" spans="5:30" ht="20.25" customHeight="1">
      <c r="E1212" s="26"/>
      <c r="F1212" s="26"/>
      <c r="H1212" s="27"/>
      <c r="I1212" s="27"/>
      <c r="R1212" s="28"/>
      <c r="S1212" s="28"/>
      <c r="U1212" s="18"/>
      <c r="V1212" s="18"/>
      <c r="AD1212" s="28"/>
    </row>
    <row r="1213" spans="5:30" ht="20.25" customHeight="1">
      <c r="E1213" s="26"/>
      <c r="F1213" s="26"/>
      <c r="H1213" s="27"/>
      <c r="I1213" s="27"/>
      <c r="R1213" s="28"/>
      <c r="S1213" s="28"/>
      <c r="U1213" s="18"/>
      <c r="V1213" s="18"/>
      <c r="AD1213" s="28"/>
    </row>
    <row r="1214" spans="5:30" ht="20.25" customHeight="1">
      <c r="E1214" s="26"/>
      <c r="F1214" s="26"/>
      <c r="H1214" s="27"/>
      <c r="I1214" s="27"/>
      <c r="R1214" s="28"/>
      <c r="S1214" s="28"/>
      <c r="U1214" s="18"/>
      <c r="V1214" s="18"/>
      <c r="AD1214" s="28"/>
    </row>
    <row r="1215" spans="5:30" ht="20.25" customHeight="1">
      <c r="E1215" s="26"/>
      <c r="F1215" s="26"/>
      <c r="H1215" s="27"/>
      <c r="I1215" s="27"/>
      <c r="R1215" s="28"/>
      <c r="S1215" s="28"/>
      <c r="U1215" s="18"/>
      <c r="V1215" s="18"/>
      <c r="AD1215" s="28"/>
    </row>
    <row r="1216" spans="5:30" ht="20.25" customHeight="1">
      <c r="E1216" s="26"/>
      <c r="F1216" s="26"/>
      <c r="H1216" s="27"/>
      <c r="I1216" s="27"/>
      <c r="R1216" s="28"/>
      <c r="S1216" s="28"/>
      <c r="U1216" s="18"/>
      <c r="V1216" s="18"/>
      <c r="AD1216" s="28"/>
    </row>
    <row r="1217" spans="5:40" ht="20.25" customHeight="1">
      <c r="E1217" s="26"/>
      <c r="F1217" s="26"/>
      <c r="H1217" s="27"/>
      <c r="I1217" s="27"/>
      <c r="R1217" s="28"/>
      <c r="S1217" s="28"/>
      <c r="U1217" s="18"/>
      <c r="V1217" s="18"/>
      <c r="AD1217" s="28"/>
    </row>
    <row r="1218" spans="5:40" ht="20.25" customHeight="1">
      <c r="G1218" s="18"/>
      <c r="J1218" s="18"/>
      <c r="K1218" s="18"/>
      <c r="N1218" s="18"/>
      <c r="O1218" s="18"/>
      <c r="P1218" s="18"/>
      <c r="Q1218" s="18"/>
      <c r="T1218" s="18"/>
      <c r="U1218" s="18"/>
      <c r="V1218" s="18"/>
      <c r="AE1218" s="18"/>
      <c r="AF1218" s="18"/>
      <c r="AG1218" s="18"/>
      <c r="AH1218" s="18"/>
      <c r="AJ1218" s="18"/>
      <c r="AK1218" s="18"/>
      <c r="AL1218" s="18"/>
      <c r="AM1218" s="18"/>
      <c r="AN1218" s="18"/>
    </row>
    <row r="1219" spans="5:40" ht="20.25" customHeight="1">
      <c r="E1219" s="26"/>
      <c r="F1219" s="26"/>
      <c r="H1219" s="27"/>
      <c r="I1219" s="27"/>
      <c r="R1219" s="28"/>
      <c r="S1219" s="28"/>
      <c r="U1219" s="18"/>
      <c r="V1219" s="18"/>
      <c r="AD1219" s="28"/>
    </row>
    <row r="1220" spans="5:40" ht="20.25" customHeight="1">
      <c r="E1220" s="26"/>
      <c r="F1220" s="26"/>
      <c r="H1220" s="27"/>
      <c r="I1220" s="27"/>
      <c r="R1220" s="28"/>
      <c r="S1220" s="28"/>
      <c r="U1220" s="18"/>
      <c r="V1220" s="18"/>
      <c r="AD1220" s="28"/>
    </row>
    <row r="1221" spans="5:40" ht="20.25" customHeight="1">
      <c r="E1221" s="26"/>
      <c r="F1221" s="26"/>
      <c r="H1221" s="27"/>
      <c r="I1221" s="27"/>
      <c r="R1221" s="28"/>
      <c r="S1221" s="28"/>
      <c r="U1221" s="18"/>
      <c r="V1221" s="18"/>
      <c r="AD1221" s="28"/>
    </row>
    <row r="1222" spans="5:40" ht="20.25" customHeight="1">
      <c r="E1222" s="26"/>
      <c r="F1222" s="26"/>
      <c r="H1222" s="27"/>
      <c r="I1222" s="27"/>
      <c r="R1222" s="28"/>
      <c r="S1222" s="28"/>
      <c r="U1222" s="18"/>
      <c r="V1222" s="18"/>
      <c r="AD1222" s="28"/>
    </row>
    <row r="1223" spans="5:40" ht="20.25" customHeight="1">
      <c r="E1223" s="26"/>
      <c r="F1223" s="26"/>
      <c r="H1223" s="27"/>
      <c r="I1223" s="27"/>
      <c r="R1223" s="28"/>
      <c r="S1223" s="28"/>
      <c r="U1223" s="18"/>
      <c r="V1223" s="18"/>
      <c r="AD1223" s="28"/>
    </row>
    <row r="1224" spans="5:40" ht="20.25" customHeight="1">
      <c r="E1224" s="26"/>
      <c r="F1224" s="26"/>
      <c r="H1224" s="27"/>
      <c r="I1224" s="27"/>
      <c r="R1224" s="28"/>
      <c r="S1224" s="28"/>
      <c r="U1224" s="18"/>
      <c r="V1224" s="18"/>
      <c r="AD1224" s="28"/>
    </row>
    <row r="1225" spans="5:40" ht="20.25" customHeight="1">
      <c r="E1225" s="26"/>
      <c r="F1225" s="26"/>
      <c r="H1225" s="27"/>
      <c r="I1225" s="27"/>
      <c r="R1225" s="28"/>
      <c r="S1225" s="28"/>
      <c r="U1225" s="18"/>
      <c r="V1225" s="18"/>
      <c r="AD1225" s="28"/>
    </row>
    <row r="1226" spans="5:40" ht="20.25" customHeight="1">
      <c r="E1226" s="26"/>
      <c r="F1226" s="26"/>
      <c r="H1226" s="27"/>
      <c r="I1226" s="27"/>
      <c r="R1226" s="28"/>
      <c r="S1226" s="28"/>
      <c r="U1226" s="18"/>
      <c r="V1226" s="18"/>
      <c r="AD1226" s="28"/>
    </row>
    <row r="1227" spans="5:40" ht="20.25" customHeight="1">
      <c r="E1227" s="26"/>
      <c r="F1227" s="26"/>
      <c r="H1227" s="27"/>
      <c r="I1227" s="27"/>
      <c r="R1227" s="28"/>
      <c r="S1227" s="28"/>
      <c r="U1227" s="18"/>
      <c r="V1227" s="18"/>
      <c r="AD1227" s="28"/>
    </row>
    <row r="1228" spans="5:40" ht="20.25" customHeight="1">
      <c r="E1228" s="26"/>
      <c r="F1228" s="26"/>
      <c r="H1228" s="27"/>
      <c r="I1228" s="27"/>
      <c r="R1228" s="28"/>
      <c r="S1228" s="28"/>
      <c r="U1228" s="18"/>
      <c r="V1228" s="18"/>
      <c r="AD1228" s="28"/>
    </row>
    <row r="1229" spans="5:40" ht="20.25" customHeight="1">
      <c r="E1229" s="26"/>
      <c r="F1229" s="26"/>
      <c r="H1229" s="27"/>
      <c r="I1229" s="27"/>
      <c r="R1229" s="28"/>
      <c r="S1229" s="28"/>
      <c r="U1229" s="18"/>
      <c r="V1229" s="18"/>
      <c r="AD1229" s="28"/>
    </row>
    <row r="1230" spans="5:40" ht="20.25" customHeight="1">
      <c r="E1230" s="26"/>
      <c r="F1230" s="26"/>
      <c r="H1230" s="27"/>
      <c r="I1230" s="27"/>
      <c r="R1230" s="28"/>
      <c r="S1230" s="28"/>
      <c r="U1230" s="18"/>
      <c r="V1230" s="18"/>
      <c r="AD1230" s="28"/>
    </row>
    <row r="1231" spans="5:40" ht="20.25" customHeight="1">
      <c r="E1231" s="26"/>
      <c r="F1231" s="26"/>
      <c r="H1231" s="27"/>
      <c r="I1231" s="27"/>
      <c r="R1231" s="28"/>
      <c r="S1231" s="28"/>
      <c r="U1231" s="18"/>
      <c r="V1231" s="18"/>
      <c r="AD1231" s="28"/>
    </row>
    <row r="1232" spans="5:40" ht="20.25" customHeight="1">
      <c r="E1232" s="26"/>
      <c r="F1232" s="26"/>
      <c r="H1232" s="27"/>
      <c r="I1232" s="27"/>
      <c r="R1232" s="28"/>
      <c r="S1232" s="28"/>
      <c r="U1232" s="18"/>
      <c r="V1232" s="18"/>
      <c r="AD1232" s="28"/>
    </row>
    <row r="1233" spans="5:40" ht="20.25" customHeight="1">
      <c r="E1233" s="26"/>
      <c r="F1233" s="26"/>
      <c r="H1233" s="27"/>
      <c r="I1233" s="27"/>
      <c r="R1233" s="28"/>
      <c r="S1233" s="28"/>
      <c r="U1233" s="18"/>
      <c r="V1233" s="18"/>
      <c r="AD1233" s="28"/>
    </row>
    <row r="1234" spans="5:40" ht="20.25" customHeight="1">
      <c r="E1234" s="26"/>
      <c r="F1234" s="26"/>
      <c r="G1234" s="28"/>
      <c r="H1234" s="27"/>
      <c r="I1234" s="27"/>
      <c r="J1234" s="28"/>
      <c r="K1234" s="28"/>
      <c r="N1234" s="28"/>
      <c r="O1234" s="28"/>
      <c r="P1234" s="28"/>
      <c r="Q1234" s="28"/>
      <c r="R1234" s="28"/>
      <c r="S1234" s="28"/>
      <c r="T1234" s="28"/>
      <c r="U1234" s="28"/>
      <c r="V1234" s="28"/>
      <c r="AD1234" s="28"/>
      <c r="AE1234" s="28"/>
      <c r="AF1234" s="28"/>
      <c r="AG1234" s="28"/>
      <c r="AH1234" s="28"/>
      <c r="AJ1234" s="28"/>
      <c r="AK1234" s="28"/>
      <c r="AL1234" s="28"/>
      <c r="AM1234" s="28"/>
      <c r="AN1234" s="28"/>
    </row>
    <row r="1235" spans="5:40" ht="20.25" customHeight="1">
      <c r="E1235" s="26"/>
      <c r="F1235" s="26"/>
      <c r="H1235" s="27"/>
      <c r="I1235" s="27"/>
      <c r="R1235" s="28"/>
      <c r="S1235" s="28"/>
      <c r="U1235" s="18"/>
      <c r="V1235" s="18"/>
      <c r="AD1235" s="28"/>
    </row>
    <row r="1236" spans="5:40" ht="20.25" customHeight="1">
      <c r="E1236" s="26"/>
      <c r="F1236" s="26"/>
      <c r="H1236" s="27"/>
      <c r="I1236" s="27"/>
      <c r="R1236" s="28"/>
      <c r="S1236" s="28"/>
      <c r="U1236" s="18"/>
      <c r="V1236" s="18"/>
      <c r="AD1236" s="28"/>
    </row>
    <row r="1237" spans="5:40" ht="20.25" customHeight="1">
      <c r="E1237" s="26"/>
      <c r="F1237" s="26"/>
      <c r="H1237" s="27"/>
      <c r="I1237" s="27"/>
      <c r="R1237" s="28"/>
      <c r="S1237" s="28"/>
      <c r="U1237" s="18"/>
      <c r="V1237" s="18"/>
      <c r="AD1237" s="28"/>
    </row>
    <row r="1238" spans="5:40" ht="20.25" customHeight="1">
      <c r="E1238" s="26"/>
      <c r="F1238" s="26"/>
      <c r="H1238" s="27"/>
      <c r="I1238" s="27"/>
      <c r="R1238" s="28"/>
      <c r="S1238" s="28"/>
      <c r="U1238" s="18"/>
      <c r="V1238" s="18"/>
      <c r="AD1238" s="28"/>
    </row>
    <row r="1239" spans="5:40" ht="20.25" customHeight="1">
      <c r="E1239" s="26"/>
      <c r="F1239" s="26"/>
      <c r="H1239" s="27"/>
      <c r="I1239" s="27"/>
      <c r="R1239" s="28"/>
      <c r="S1239" s="28"/>
      <c r="U1239" s="18"/>
      <c r="V1239" s="18"/>
      <c r="AD1239" s="28"/>
    </row>
    <row r="1240" spans="5:40" ht="20.25" customHeight="1">
      <c r="E1240" s="26"/>
      <c r="F1240" s="26"/>
      <c r="H1240" s="27"/>
      <c r="I1240" s="27"/>
      <c r="R1240" s="28"/>
      <c r="S1240" s="28"/>
      <c r="U1240" s="18"/>
      <c r="V1240" s="18"/>
      <c r="AD1240" s="28"/>
    </row>
    <row r="1241" spans="5:40" ht="20.25" customHeight="1">
      <c r="E1241" s="26"/>
      <c r="F1241" s="26"/>
      <c r="H1241" s="27"/>
      <c r="I1241" s="27"/>
      <c r="R1241" s="28"/>
      <c r="S1241" s="28"/>
      <c r="U1241" s="18"/>
      <c r="V1241" s="18"/>
      <c r="AD1241" s="28"/>
    </row>
    <row r="1242" spans="5:40" ht="20.25" customHeight="1">
      <c r="E1242" s="26"/>
      <c r="F1242" s="26"/>
      <c r="H1242" s="27"/>
      <c r="I1242" s="27"/>
      <c r="R1242" s="28"/>
      <c r="S1242" s="28"/>
      <c r="U1242" s="18"/>
      <c r="V1242" s="18"/>
      <c r="AD1242" s="28"/>
    </row>
    <row r="1243" spans="5:40" ht="20.25" customHeight="1">
      <c r="E1243" s="26"/>
      <c r="F1243" s="26"/>
      <c r="H1243" s="27"/>
      <c r="I1243" s="27"/>
      <c r="R1243" s="28"/>
      <c r="S1243" s="28"/>
      <c r="U1243" s="18"/>
      <c r="V1243" s="18"/>
      <c r="AD1243" s="28"/>
    </row>
    <row r="1244" spans="5:40" ht="20.25" customHeight="1">
      <c r="E1244" s="26"/>
      <c r="F1244" s="26"/>
      <c r="H1244" s="27"/>
      <c r="I1244" s="27"/>
      <c r="R1244" s="28"/>
      <c r="S1244" s="28"/>
      <c r="U1244" s="18"/>
      <c r="V1244" s="18"/>
      <c r="AD1244" s="28"/>
    </row>
    <row r="1245" spans="5:40" ht="20.25" customHeight="1">
      <c r="E1245" s="26"/>
      <c r="F1245" s="26"/>
      <c r="H1245" s="27"/>
      <c r="I1245" s="27"/>
      <c r="R1245" s="28"/>
      <c r="S1245" s="28"/>
      <c r="U1245" s="18"/>
      <c r="V1245" s="18"/>
      <c r="AD1245" s="28"/>
    </row>
    <row r="1246" spans="5:40" ht="20.25" customHeight="1">
      <c r="E1246" s="26"/>
      <c r="F1246" s="26"/>
      <c r="H1246" s="27"/>
      <c r="I1246" s="27"/>
      <c r="R1246" s="28"/>
      <c r="S1246" s="28"/>
      <c r="U1246" s="18"/>
      <c r="V1246" s="18"/>
      <c r="AD1246" s="28"/>
    </row>
    <row r="1247" spans="5:40" ht="20.25" customHeight="1">
      <c r="E1247" s="26"/>
      <c r="F1247" s="26"/>
      <c r="H1247" s="27"/>
      <c r="I1247" s="27"/>
      <c r="R1247" s="28"/>
      <c r="S1247" s="28"/>
      <c r="U1247" s="18"/>
      <c r="V1247" s="18"/>
      <c r="AD1247" s="28"/>
    </row>
    <row r="1248" spans="5:40" ht="20.25" customHeight="1">
      <c r="E1248" s="26"/>
      <c r="F1248" s="26"/>
      <c r="H1248" s="27"/>
      <c r="I1248" s="27"/>
      <c r="R1248" s="28"/>
      <c r="S1248" s="28"/>
      <c r="U1248" s="18"/>
      <c r="V1248" s="18"/>
      <c r="AD1248" s="28"/>
    </row>
    <row r="1249" spans="5:30" ht="20.25" customHeight="1">
      <c r="E1249" s="26"/>
      <c r="F1249" s="26"/>
      <c r="H1249" s="27"/>
      <c r="I1249" s="27"/>
      <c r="R1249" s="28"/>
      <c r="S1249" s="28"/>
      <c r="U1249" s="18"/>
      <c r="V1249" s="18"/>
      <c r="AD1249" s="28"/>
    </row>
    <row r="1250" spans="5:30" ht="20.25" customHeight="1">
      <c r="E1250" s="26"/>
      <c r="F1250" s="26"/>
      <c r="H1250" s="27"/>
      <c r="I1250" s="27"/>
      <c r="R1250" s="28"/>
      <c r="S1250" s="28"/>
      <c r="U1250" s="18"/>
      <c r="V1250" s="18"/>
      <c r="AD1250" s="28"/>
    </row>
    <row r="1251" spans="5:30" ht="20.25" customHeight="1">
      <c r="E1251" s="26"/>
      <c r="F1251" s="26"/>
      <c r="H1251" s="27"/>
      <c r="I1251" s="27"/>
      <c r="R1251" s="28"/>
      <c r="S1251" s="28"/>
      <c r="U1251" s="18"/>
      <c r="V1251" s="18"/>
      <c r="AD1251" s="28"/>
    </row>
    <row r="1252" spans="5:30" ht="20.25" customHeight="1">
      <c r="E1252" s="26"/>
      <c r="F1252" s="26"/>
      <c r="H1252" s="27"/>
      <c r="I1252" s="27"/>
      <c r="R1252" s="28"/>
      <c r="S1252" s="28"/>
      <c r="U1252" s="18"/>
      <c r="V1252" s="18"/>
      <c r="AD1252" s="28"/>
    </row>
    <row r="1253" spans="5:30" ht="20.25" customHeight="1">
      <c r="E1253" s="26"/>
      <c r="F1253" s="26"/>
      <c r="H1253" s="27"/>
      <c r="I1253" s="27"/>
      <c r="R1253" s="28"/>
      <c r="S1253" s="28"/>
      <c r="U1253" s="18"/>
      <c r="V1253" s="18"/>
      <c r="AD1253" s="28"/>
    </row>
    <row r="1254" spans="5:30" ht="20.25" customHeight="1">
      <c r="E1254" s="26"/>
      <c r="F1254" s="26"/>
      <c r="H1254" s="27"/>
      <c r="I1254" s="27"/>
      <c r="R1254" s="28"/>
      <c r="S1254" s="28"/>
      <c r="U1254" s="18"/>
      <c r="V1254" s="18"/>
      <c r="AD1254" s="28"/>
    </row>
    <row r="1255" spans="5:30" ht="20.25" customHeight="1">
      <c r="E1255" s="26"/>
      <c r="F1255" s="26"/>
      <c r="H1255" s="27"/>
      <c r="I1255" s="27"/>
      <c r="R1255" s="28"/>
      <c r="S1255" s="28"/>
      <c r="U1255" s="18"/>
      <c r="V1255" s="18"/>
      <c r="AD1255" s="28"/>
    </row>
    <row r="1256" spans="5:30" ht="20.25" customHeight="1">
      <c r="E1256" s="26"/>
      <c r="F1256" s="26"/>
      <c r="H1256" s="27"/>
      <c r="I1256" s="27"/>
      <c r="R1256" s="28"/>
      <c r="S1256" s="28"/>
      <c r="U1256" s="18"/>
      <c r="V1256" s="18"/>
      <c r="AD1256" s="28"/>
    </row>
    <row r="1257" spans="5:30" ht="20.25" customHeight="1">
      <c r="E1257" s="26"/>
      <c r="F1257" s="26"/>
      <c r="H1257" s="27"/>
      <c r="I1257" s="27"/>
      <c r="R1257" s="28"/>
      <c r="S1257" s="28"/>
      <c r="U1257" s="18"/>
      <c r="V1257" s="18"/>
      <c r="AD1257" s="28"/>
    </row>
    <row r="1258" spans="5:30" ht="20.25" customHeight="1">
      <c r="E1258" s="26"/>
      <c r="F1258" s="26"/>
      <c r="H1258" s="27"/>
      <c r="I1258" s="27"/>
      <c r="R1258" s="28"/>
      <c r="S1258" s="28"/>
      <c r="U1258" s="18"/>
      <c r="V1258" s="18"/>
      <c r="AD1258" s="28"/>
    </row>
    <row r="1259" spans="5:30" ht="20.25" customHeight="1">
      <c r="E1259" s="26"/>
      <c r="F1259" s="26"/>
      <c r="H1259" s="27"/>
      <c r="I1259" s="27"/>
      <c r="R1259" s="28"/>
      <c r="S1259" s="28"/>
      <c r="U1259" s="18"/>
      <c r="V1259" s="18"/>
      <c r="AD1259" s="28"/>
    </row>
    <row r="1260" spans="5:30" ht="20.25" customHeight="1">
      <c r="E1260" s="26"/>
      <c r="F1260" s="26"/>
      <c r="H1260" s="27"/>
      <c r="I1260" s="27"/>
      <c r="R1260" s="28"/>
      <c r="S1260" s="28"/>
      <c r="U1260" s="18"/>
      <c r="V1260" s="18"/>
      <c r="AD1260" s="28"/>
    </row>
    <row r="1261" spans="5:30" ht="20.25" customHeight="1">
      <c r="E1261" s="26"/>
      <c r="F1261" s="26"/>
      <c r="H1261" s="27"/>
      <c r="I1261" s="27"/>
      <c r="R1261" s="28"/>
      <c r="S1261" s="28"/>
      <c r="U1261" s="18"/>
      <c r="V1261" s="18"/>
      <c r="AD1261" s="28"/>
    </row>
    <row r="1262" spans="5:30" ht="20.25" customHeight="1">
      <c r="E1262" s="26"/>
      <c r="F1262" s="26"/>
      <c r="H1262" s="27"/>
      <c r="I1262" s="27"/>
      <c r="R1262" s="28"/>
      <c r="S1262" s="28"/>
      <c r="U1262" s="18"/>
      <c r="V1262" s="18"/>
      <c r="AD1262" s="28"/>
    </row>
    <row r="1263" spans="5:30" ht="20.25" customHeight="1">
      <c r="E1263" s="26"/>
      <c r="F1263" s="26"/>
      <c r="H1263" s="27"/>
      <c r="I1263" s="27"/>
      <c r="R1263" s="28"/>
      <c r="S1263" s="28"/>
      <c r="U1263" s="18"/>
      <c r="V1263" s="18"/>
      <c r="AD1263" s="28"/>
    </row>
    <row r="1264" spans="5:30" ht="20.25" customHeight="1">
      <c r="E1264" s="26"/>
      <c r="F1264" s="26"/>
      <c r="H1264" s="27"/>
      <c r="I1264" s="27"/>
      <c r="R1264" s="28"/>
      <c r="S1264" s="28"/>
      <c r="U1264" s="18"/>
      <c r="V1264" s="18"/>
      <c r="AD1264" s="28"/>
    </row>
    <row r="1265" spans="5:30" ht="20.25" customHeight="1">
      <c r="E1265" s="26"/>
      <c r="F1265" s="26"/>
      <c r="H1265" s="27"/>
      <c r="I1265" s="27"/>
      <c r="R1265" s="28"/>
      <c r="S1265" s="28"/>
      <c r="U1265" s="18"/>
      <c r="V1265" s="18"/>
      <c r="AD1265" s="28"/>
    </row>
    <row r="1266" spans="5:30" ht="20.25" customHeight="1">
      <c r="E1266" s="26"/>
      <c r="F1266" s="26"/>
      <c r="I1266" s="27"/>
      <c r="S1266" s="28"/>
      <c r="U1266" s="18"/>
      <c r="V1266" s="18"/>
      <c r="AD1266" s="28"/>
    </row>
    <row r="1267" spans="5:30" ht="20.25" customHeight="1">
      <c r="E1267" s="26"/>
      <c r="F1267" s="26"/>
      <c r="I1267" s="27"/>
      <c r="S1267" s="28"/>
      <c r="U1267" s="18"/>
      <c r="V1267" s="18"/>
      <c r="AD1267" s="28"/>
    </row>
    <row r="1268" spans="5:30" ht="20.25" customHeight="1">
      <c r="E1268" s="26"/>
      <c r="F1268" s="26"/>
      <c r="I1268" s="27"/>
      <c r="S1268" s="28"/>
      <c r="U1268" s="18"/>
      <c r="V1268" s="18"/>
      <c r="AD1268" s="28"/>
    </row>
    <row r="1269" spans="5:30" ht="20.25" customHeight="1">
      <c r="E1269" s="26"/>
      <c r="F1269" s="26"/>
      <c r="I1269" s="27"/>
      <c r="S1269" s="28"/>
      <c r="U1269" s="18"/>
      <c r="V1269" s="18"/>
      <c r="AD1269" s="28"/>
    </row>
    <row r="1270" spans="5:30" ht="20.25" customHeight="1">
      <c r="E1270" s="26"/>
      <c r="F1270" s="26"/>
      <c r="I1270" s="27"/>
      <c r="S1270" s="28"/>
      <c r="U1270" s="18"/>
      <c r="V1270" s="18"/>
      <c r="AD1270" s="28"/>
    </row>
    <row r="1271" spans="5:30" ht="20.25" customHeight="1">
      <c r="E1271" s="26"/>
      <c r="F1271" s="26"/>
      <c r="H1271" s="27"/>
      <c r="I1271" s="27"/>
      <c r="R1271" s="28"/>
      <c r="S1271" s="28"/>
      <c r="U1271" s="18"/>
      <c r="V1271" s="18"/>
      <c r="AD1271" s="28"/>
    </row>
    <row r="1272" spans="5:30" ht="20.25" customHeight="1">
      <c r="E1272" s="26"/>
      <c r="F1272" s="26"/>
      <c r="H1272" s="27"/>
      <c r="I1272" s="27"/>
      <c r="R1272" s="28"/>
      <c r="S1272" s="28"/>
      <c r="U1272" s="18"/>
      <c r="V1272" s="18"/>
      <c r="AD1272" s="28"/>
    </row>
    <row r="1273" spans="5:30" ht="20.25" customHeight="1">
      <c r="E1273" s="26"/>
      <c r="F1273" s="26"/>
      <c r="H1273" s="27"/>
      <c r="I1273" s="27"/>
      <c r="R1273" s="28"/>
      <c r="S1273" s="28"/>
      <c r="U1273" s="18"/>
      <c r="V1273" s="18"/>
      <c r="AD1273" s="28"/>
    </row>
    <row r="1274" spans="5:30" ht="20.25" customHeight="1">
      <c r="E1274" s="26"/>
      <c r="F1274" s="26"/>
      <c r="H1274" s="27"/>
      <c r="I1274" s="27"/>
      <c r="R1274" s="28"/>
      <c r="S1274" s="28"/>
      <c r="U1274" s="18"/>
      <c r="V1274" s="18"/>
      <c r="AD1274" s="28"/>
    </row>
    <row r="1275" spans="5:30" ht="20.25" customHeight="1">
      <c r="E1275" s="26"/>
      <c r="F1275" s="26"/>
      <c r="H1275" s="27"/>
      <c r="I1275" s="27"/>
      <c r="R1275" s="28"/>
      <c r="S1275" s="28"/>
      <c r="U1275" s="18"/>
      <c r="V1275" s="18"/>
      <c r="AD1275" s="28"/>
    </row>
    <row r="1276" spans="5:30" ht="20.25" customHeight="1">
      <c r="E1276" s="26"/>
      <c r="F1276" s="26"/>
      <c r="H1276" s="27"/>
      <c r="I1276" s="27"/>
      <c r="R1276" s="28"/>
      <c r="S1276" s="28"/>
      <c r="U1276" s="18"/>
      <c r="V1276" s="18"/>
      <c r="AD1276" s="28"/>
    </row>
    <row r="1277" spans="5:30" ht="20.25" customHeight="1">
      <c r="E1277" s="26"/>
      <c r="F1277" s="26"/>
      <c r="H1277" s="27"/>
      <c r="I1277" s="27"/>
      <c r="R1277" s="28"/>
      <c r="S1277" s="28"/>
      <c r="U1277" s="18"/>
      <c r="V1277" s="18"/>
      <c r="AD1277" s="28"/>
    </row>
    <row r="1278" spans="5:30" ht="20.25" customHeight="1">
      <c r="E1278" s="26"/>
      <c r="F1278" s="26"/>
      <c r="H1278" s="27"/>
      <c r="I1278" s="27"/>
      <c r="R1278" s="28"/>
      <c r="S1278" s="28"/>
      <c r="U1278" s="18"/>
      <c r="V1278" s="18"/>
      <c r="AD1278" s="28"/>
    </row>
    <row r="1279" spans="5:30" ht="20.25" customHeight="1">
      <c r="E1279" s="26"/>
      <c r="F1279" s="26"/>
      <c r="H1279" s="27"/>
      <c r="I1279" s="27"/>
      <c r="R1279" s="28"/>
      <c r="S1279" s="28"/>
      <c r="U1279" s="18"/>
      <c r="V1279" s="18"/>
      <c r="AD1279" s="28"/>
    </row>
    <row r="1280" spans="5:30" ht="20.25" customHeight="1">
      <c r="E1280" s="26"/>
      <c r="F1280" s="26"/>
      <c r="H1280" s="27"/>
      <c r="I1280" s="27"/>
      <c r="R1280" s="28"/>
      <c r="S1280" s="28"/>
      <c r="U1280" s="18"/>
      <c r="V1280" s="18"/>
      <c r="AD1280" s="28"/>
    </row>
    <row r="1281" spans="5:40" ht="20.25" customHeight="1">
      <c r="E1281" s="26"/>
      <c r="F1281" s="26"/>
      <c r="H1281" s="27"/>
      <c r="I1281" s="27"/>
      <c r="R1281" s="28"/>
      <c r="S1281" s="28"/>
      <c r="U1281" s="18"/>
      <c r="V1281" s="18"/>
      <c r="AD1281" s="28"/>
    </row>
    <row r="1282" spans="5:40" ht="20.25" customHeight="1">
      <c r="E1282" s="26"/>
      <c r="F1282" s="26"/>
      <c r="H1282" s="27"/>
      <c r="I1282" s="27"/>
      <c r="R1282" s="28"/>
      <c r="S1282" s="28"/>
      <c r="U1282" s="18"/>
      <c r="V1282" s="18"/>
      <c r="AD1282" s="28"/>
    </row>
    <row r="1283" spans="5:40" ht="20.25" customHeight="1">
      <c r="E1283" s="26"/>
      <c r="F1283" s="26"/>
      <c r="H1283" s="27"/>
      <c r="I1283" s="27"/>
      <c r="R1283" s="28"/>
      <c r="S1283" s="28"/>
      <c r="U1283" s="18"/>
      <c r="V1283" s="18"/>
      <c r="AD1283" s="28"/>
    </row>
    <row r="1284" spans="5:40" ht="20.25" customHeight="1">
      <c r="E1284" s="26"/>
      <c r="F1284" s="26"/>
      <c r="H1284" s="27"/>
      <c r="I1284" s="27"/>
      <c r="R1284" s="28"/>
      <c r="S1284" s="28"/>
      <c r="U1284" s="18"/>
      <c r="V1284" s="18"/>
      <c r="AD1284" s="28"/>
    </row>
    <row r="1285" spans="5:40" ht="20.25" customHeight="1">
      <c r="E1285" s="26"/>
      <c r="F1285" s="26"/>
      <c r="H1285" s="27"/>
      <c r="I1285" s="27"/>
      <c r="R1285" s="28"/>
      <c r="S1285" s="28"/>
      <c r="U1285" s="18"/>
      <c r="V1285" s="18"/>
      <c r="AD1285" s="28"/>
    </row>
    <row r="1286" spans="5:40" ht="20.25" customHeight="1">
      <c r="E1286" s="26"/>
      <c r="F1286" s="26"/>
      <c r="H1286" s="27"/>
      <c r="I1286" s="27"/>
      <c r="R1286" s="28"/>
      <c r="S1286" s="28"/>
      <c r="U1286" s="18"/>
      <c r="V1286" s="18"/>
      <c r="AD1286" s="28"/>
    </row>
    <row r="1287" spans="5:40" ht="20.25" customHeight="1">
      <c r="E1287" s="26"/>
      <c r="F1287" s="26"/>
      <c r="H1287" s="27"/>
      <c r="I1287" s="27"/>
      <c r="R1287" s="28"/>
      <c r="S1287" s="28"/>
      <c r="U1287" s="18"/>
      <c r="V1287" s="18"/>
      <c r="AD1287" s="28"/>
    </row>
    <row r="1288" spans="5:40" ht="20.25" customHeight="1">
      <c r="E1288" s="26"/>
      <c r="F1288" s="26"/>
      <c r="H1288" s="27"/>
      <c r="I1288" s="27"/>
      <c r="R1288" s="28"/>
      <c r="S1288" s="28"/>
      <c r="U1288" s="18"/>
      <c r="V1288" s="18"/>
      <c r="AD1288" s="28"/>
    </row>
    <row r="1289" spans="5:40" ht="20.25" customHeight="1">
      <c r="E1289" s="26"/>
      <c r="F1289" s="26"/>
      <c r="H1289" s="27"/>
      <c r="I1289" s="27"/>
      <c r="R1289" s="28"/>
      <c r="S1289" s="28"/>
      <c r="U1289" s="18"/>
      <c r="V1289" s="18"/>
      <c r="AD1289" s="28"/>
    </row>
    <row r="1290" spans="5:40" ht="20.25" customHeight="1">
      <c r="E1290" s="26"/>
      <c r="F1290" s="26"/>
      <c r="H1290" s="27"/>
      <c r="I1290" s="27"/>
      <c r="R1290" s="28"/>
      <c r="S1290" s="28"/>
      <c r="U1290" s="18"/>
      <c r="V1290" s="18"/>
      <c r="AD1290" s="28"/>
    </row>
    <row r="1291" spans="5:40" ht="20.25" customHeight="1">
      <c r="E1291" s="26"/>
      <c r="F1291" s="26"/>
      <c r="H1291" s="27"/>
      <c r="I1291" s="27"/>
      <c r="R1291" s="28"/>
      <c r="S1291" s="28"/>
      <c r="U1291" s="18"/>
      <c r="V1291" s="18"/>
      <c r="AD1291" s="28"/>
    </row>
    <row r="1292" spans="5:40" ht="20.25" customHeight="1">
      <c r="E1292" s="26"/>
      <c r="F1292" s="26"/>
      <c r="H1292" s="27"/>
      <c r="I1292" s="27"/>
      <c r="R1292" s="28"/>
      <c r="S1292" s="28"/>
      <c r="U1292" s="18"/>
      <c r="V1292" s="18"/>
      <c r="AD1292" s="28"/>
    </row>
    <row r="1293" spans="5:40" ht="20.25" customHeight="1">
      <c r="E1293" s="26"/>
      <c r="F1293" s="26"/>
      <c r="H1293" s="27"/>
      <c r="I1293" s="27"/>
      <c r="R1293" s="28"/>
      <c r="S1293" s="28"/>
      <c r="U1293" s="18"/>
      <c r="V1293" s="18"/>
      <c r="AD1293" s="28"/>
    </row>
    <row r="1294" spans="5:40" ht="20.25" customHeight="1">
      <c r="E1294" s="26"/>
      <c r="F1294" s="26"/>
      <c r="G1294" s="28"/>
      <c r="H1294" s="27"/>
      <c r="I1294" s="27"/>
      <c r="J1294" s="28"/>
      <c r="K1294" s="28"/>
      <c r="N1294" s="28"/>
      <c r="O1294" s="28"/>
      <c r="P1294" s="28"/>
      <c r="Q1294" s="28"/>
      <c r="R1294" s="28"/>
      <c r="S1294" s="28"/>
      <c r="T1294" s="28"/>
      <c r="U1294" s="28"/>
      <c r="V1294" s="28"/>
      <c r="AD1294" s="28"/>
      <c r="AE1294" s="28"/>
      <c r="AF1294" s="28"/>
      <c r="AG1294" s="28"/>
      <c r="AH1294" s="28"/>
      <c r="AJ1294" s="28"/>
      <c r="AK1294" s="28"/>
      <c r="AL1294" s="28"/>
      <c r="AM1294" s="28"/>
      <c r="AN1294" s="28"/>
    </row>
    <row r="1295" spans="5:40" ht="20.25" customHeight="1">
      <c r="R1295" s="8"/>
      <c r="S1295" s="8"/>
      <c r="AD1295" s="8"/>
    </row>
    <row r="1296" spans="5:40" ht="20.25" customHeight="1">
      <c r="U1296" s="18"/>
      <c r="V1296" s="18"/>
    </row>
    <row r="1297" spans="21:22" ht="20.25" customHeight="1">
      <c r="U1297" s="18"/>
      <c r="V1297" s="18"/>
    </row>
    <row r="1298" spans="21:22" ht="20.25" customHeight="1">
      <c r="U1298" s="18"/>
      <c r="V1298" s="18"/>
    </row>
    <row r="1299" spans="21:22" ht="20.25" customHeight="1">
      <c r="U1299" s="18"/>
      <c r="V1299" s="18"/>
    </row>
    <row r="1300" spans="21:22" ht="20.25" customHeight="1">
      <c r="U1300" s="18"/>
      <c r="V1300" s="18"/>
    </row>
    <row r="1301" spans="21:22" ht="20.25" customHeight="1">
      <c r="U1301" s="18"/>
      <c r="V1301" s="18"/>
    </row>
    <row r="1302" spans="21:22" ht="20.25" customHeight="1">
      <c r="U1302" s="18"/>
      <c r="V1302" s="18"/>
    </row>
    <row r="1303" spans="21:22" ht="20.25" customHeight="1">
      <c r="U1303" s="18"/>
      <c r="V1303" s="18"/>
    </row>
    <row r="1304" spans="21:22" ht="20.25" customHeight="1">
      <c r="U1304" s="18"/>
      <c r="V1304" s="18"/>
    </row>
    <row r="1305" spans="21:22" ht="20.25" customHeight="1">
      <c r="U1305" s="18"/>
      <c r="V1305" s="18"/>
    </row>
    <row r="1306" spans="21:22" ht="20.25" customHeight="1">
      <c r="U1306" s="18"/>
      <c r="V1306" s="18"/>
    </row>
    <row r="1307" spans="21:22" ht="20.25" customHeight="1">
      <c r="U1307" s="18"/>
      <c r="V1307" s="18"/>
    </row>
    <row r="1308" spans="21:22" ht="20.25" customHeight="1">
      <c r="U1308" s="18"/>
      <c r="V1308" s="18"/>
    </row>
    <row r="1309" spans="21:22" ht="20.25" customHeight="1">
      <c r="U1309" s="18"/>
      <c r="V1309" s="18"/>
    </row>
    <row r="1310" spans="21:22" ht="20.25" customHeight="1">
      <c r="U1310" s="18"/>
      <c r="V1310" s="18"/>
    </row>
    <row r="1311" spans="21:22" ht="20.25" customHeight="1">
      <c r="U1311" s="18"/>
      <c r="V1311" s="18"/>
    </row>
    <row r="1312" spans="21:22" ht="20.25" customHeight="1">
      <c r="U1312" s="18"/>
      <c r="V1312" s="18"/>
    </row>
    <row r="1313" spans="21:22" ht="20.25" customHeight="1">
      <c r="U1313" s="18"/>
      <c r="V1313" s="18"/>
    </row>
    <row r="1314" spans="21:22" ht="20.25" customHeight="1">
      <c r="U1314" s="18"/>
      <c r="V1314" s="18"/>
    </row>
    <row r="1315" spans="21:22" ht="20.25" customHeight="1">
      <c r="U1315" s="18"/>
      <c r="V1315" s="18"/>
    </row>
    <row r="1316" spans="21:22" ht="20.25" customHeight="1">
      <c r="U1316" s="18"/>
      <c r="V1316" s="18"/>
    </row>
    <row r="1317" spans="21:22" ht="20.25" customHeight="1">
      <c r="U1317" s="18"/>
      <c r="V1317" s="18"/>
    </row>
    <row r="1318" spans="21:22" ht="20.25" customHeight="1">
      <c r="U1318" s="18"/>
      <c r="V1318" s="18"/>
    </row>
    <row r="1319" spans="21:22" ht="20.25" customHeight="1">
      <c r="U1319" s="18"/>
      <c r="V1319" s="18"/>
    </row>
    <row r="1320" spans="21:22" ht="20.25" customHeight="1">
      <c r="U1320" s="18"/>
      <c r="V1320" s="18"/>
    </row>
    <row r="1321" spans="21:22" ht="20.25" customHeight="1">
      <c r="U1321" s="18"/>
      <c r="V1321" s="18"/>
    </row>
    <row r="1322" spans="21:22" ht="20.25" customHeight="1">
      <c r="U1322" s="18"/>
      <c r="V1322" s="18"/>
    </row>
    <row r="1323" spans="21:22" ht="20.25" customHeight="1">
      <c r="U1323" s="18"/>
      <c r="V1323" s="18"/>
    </row>
    <row r="1324" spans="21:22" ht="20.25" customHeight="1">
      <c r="U1324" s="18"/>
      <c r="V1324" s="18"/>
    </row>
    <row r="1325" spans="21:22" ht="20.25" customHeight="1">
      <c r="U1325" s="18"/>
      <c r="V1325" s="18"/>
    </row>
    <row r="1326" spans="21:22" ht="20.25" customHeight="1">
      <c r="U1326" s="18"/>
      <c r="V1326" s="18"/>
    </row>
    <row r="1327" spans="21:22" ht="20.25" customHeight="1">
      <c r="U1327" s="18"/>
      <c r="V1327" s="18"/>
    </row>
    <row r="1328" spans="21:22" ht="20.25" customHeight="1">
      <c r="U1328" s="18"/>
      <c r="V1328" s="18"/>
    </row>
    <row r="1329" spans="21:22" ht="20.25" customHeight="1">
      <c r="U1329" s="18"/>
      <c r="V1329" s="18"/>
    </row>
    <row r="1330" spans="21:22" ht="20.25" customHeight="1">
      <c r="U1330" s="18"/>
      <c r="V1330" s="18"/>
    </row>
    <row r="1331" spans="21:22" ht="20.25" customHeight="1">
      <c r="U1331" s="18"/>
      <c r="V1331" s="18"/>
    </row>
    <row r="1332" spans="21:22" ht="20.25" customHeight="1">
      <c r="U1332" s="18"/>
      <c r="V1332" s="18"/>
    </row>
    <row r="1333" spans="21:22" ht="20.25" customHeight="1">
      <c r="U1333" s="18"/>
      <c r="V1333" s="18"/>
    </row>
    <row r="1334" spans="21:22" ht="20.25" customHeight="1">
      <c r="U1334" s="18"/>
      <c r="V1334" s="18"/>
    </row>
    <row r="1335" spans="21:22" ht="20.25" customHeight="1">
      <c r="U1335" s="18"/>
      <c r="V1335" s="18"/>
    </row>
    <row r="1336" spans="21:22" ht="20.25" customHeight="1">
      <c r="U1336" s="18"/>
      <c r="V1336" s="18"/>
    </row>
    <row r="1337" spans="21:22" ht="20.25" customHeight="1">
      <c r="U1337" s="18"/>
      <c r="V1337" s="18"/>
    </row>
    <row r="1338" spans="21:22" ht="20.25" customHeight="1">
      <c r="U1338" s="18"/>
      <c r="V1338" s="18"/>
    </row>
    <row r="1339" spans="21:22" ht="20.25" customHeight="1">
      <c r="U1339" s="18"/>
      <c r="V1339" s="18"/>
    </row>
    <row r="1340" spans="21:22" ht="20.25" customHeight="1">
      <c r="U1340" s="18"/>
      <c r="V1340" s="18"/>
    </row>
    <row r="1341" spans="21:22" ht="20.25" customHeight="1">
      <c r="U1341" s="18"/>
      <c r="V1341" s="18"/>
    </row>
    <row r="1342" spans="21:22" ht="20.25" customHeight="1">
      <c r="U1342" s="18"/>
      <c r="V1342" s="18"/>
    </row>
    <row r="1343" spans="21:22" ht="20.25" customHeight="1">
      <c r="U1343" s="18"/>
      <c r="V1343" s="18"/>
    </row>
    <row r="1344" spans="21:22" ht="20.25" customHeight="1">
      <c r="U1344" s="18"/>
      <c r="V1344" s="18"/>
    </row>
    <row r="1345" spans="21:22" ht="20.25" customHeight="1">
      <c r="U1345" s="18"/>
      <c r="V1345" s="18"/>
    </row>
    <row r="1346" spans="21:22" ht="20.25" customHeight="1">
      <c r="U1346" s="18"/>
      <c r="V1346" s="18"/>
    </row>
    <row r="1347" spans="21:22" ht="20.25" customHeight="1">
      <c r="U1347" s="18"/>
      <c r="V1347" s="18"/>
    </row>
    <row r="1348" spans="21:22" ht="20.25" customHeight="1">
      <c r="U1348" s="18"/>
      <c r="V1348" s="18"/>
    </row>
    <row r="1349" spans="21:22" ht="20.25" customHeight="1">
      <c r="U1349" s="18"/>
      <c r="V1349" s="18"/>
    </row>
    <row r="1350" spans="21:22" ht="20.25" customHeight="1">
      <c r="U1350" s="18"/>
      <c r="V1350" s="18"/>
    </row>
    <row r="1351" spans="21:22" ht="20.25" customHeight="1">
      <c r="U1351" s="18"/>
      <c r="V1351" s="18"/>
    </row>
    <row r="1352" spans="21:22" ht="20.25" customHeight="1">
      <c r="U1352" s="18"/>
      <c r="V1352" s="18"/>
    </row>
    <row r="1353" spans="21:22" ht="20.25" customHeight="1">
      <c r="U1353" s="18"/>
      <c r="V1353" s="18"/>
    </row>
    <row r="1354" spans="21:22" ht="20.25" customHeight="1">
      <c r="U1354" s="18"/>
      <c r="V1354" s="18"/>
    </row>
    <row r="1355" spans="21:22" ht="20.25" customHeight="1">
      <c r="U1355" s="18"/>
      <c r="V1355" s="18"/>
    </row>
    <row r="1356" spans="21:22" ht="20.25" customHeight="1">
      <c r="U1356" s="18"/>
      <c r="V1356" s="18"/>
    </row>
    <row r="1357" spans="21:22" ht="20.25" customHeight="1">
      <c r="U1357" s="18"/>
      <c r="V1357" s="18"/>
    </row>
    <row r="1358" spans="21:22" ht="20.25" customHeight="1">
      <c r="U1358" s="18"/>
      <c r="V1358" s="18"/>
    </row>
    <row r="1359" spans="21:22" ht="20.25" customHeight="1">
      <c r="U1359" s="18"/>
      <c r="V1359" s="18"/>
    </row>
    <row r="1360" spans="21:22" ht="20.25" customHeight="1">
      <c r="U1360" s="18"/>
      <c r="V1360" s="18"/>
    </row>
    <row r="1361" spans="21:22" ht="20.25" customHeight="1">
      <c r="U1361" s="18"/>
      <c r="V1361" s="18"/>
    </row>
    <row r="1362" spans="21:22" ht="20.25" customHeight="1">
      <c r="U1362" s="18"/>
      <c r="V1362" s="18"/>
    </row>
    <row r="1363" spans="21:22" ht="20.25" customHeight="1">
      <c r="U1363" s="18"/>
      <c r="V1363" s="18"/>
    </row>
    <row r="1364" spans="21:22" ht="20.25" customHeight="1">
      <c r="U1364" s="18"/>
      <c r="V1364" s="18"/>
    </row>
    <row r="1365" spans="21:22" ht="20.25" customHeight="1">
      <c r="U1365" s="18"/>
      <c r="V1365" s="18"/>
    </row>
    <row r="1366" spans="21:22" ht="20.25" customHeight="1">
      <c r="U1366" s="18"/>
      <c r="V1366" s="18"/>
    </row>
    <row r="1367" spans="21:22" ht="20.25" customHeight="1">
      <c r="U1367" s="18"/>
      <c r="V1367" s="18"/>
    </row>
    <row r="1368" spans="21:22" ht="20.25" customHeight="1">
      <c r="U1368" s="18"/>
      <c r="V1368" s="18"/>
    </row>
    <row r="1369" spans="21:22" ht="20.25" customHeight="1">
      <c r="U1369" s="18"/>
      <c r="V1369" s="18"/>
    </row>
    <row r="1370" spans="21:22" ht="20.25" customHeight="1">
      <c r="U1370" s="18"/>
      <c r="V1370" s="18"/>
    </row>
    <row r="1371" spans="21:22" ht="20.25" customHeight="1">
      <c r="U1371" s="18"/>
      <c r="V1371" s="18"/>
    </row>
    <row r="1372" spans="21:22" ht="20.25" customHeight="1">
      <c r="U1372" s="18"/>
      <c r="V1372" s="18"/>
    </row>
    <row r="1373" spans="21:22" ht="20.25" customHeight="1">
      <c r="U1373" s="18"/>
      <c r="V1373" s="18"/>
    </row>
    <row r="1374" spans="21:22" ht="20.25" customHeight="1">
      <c r="U1374" s="18"/>
      <c r="V1374" s="18"/>
    </row>
    <row r="1375" spans="21:22" ht="20.25" customHeight="1">
      <c r="U1375" s="18"/>
      <c r="V1375" s="18"/>
    </row>
    <row r="1376" spans="21:22" ht="20.25" customHeight="1">
      <c r="U1376" s="18"/>
      <c r="V1376" s="18"/>
    </row>
    <row r="1377" spans="21:22" ht="20.25" customHeight="1">
      <c r="U1377" s="18"/>
      <c r="V1377" s="18"/>
    </row>
    <row r="1378" spans="21:22" ht="20.25" customHeight="1">
      <c r="U1378" s="18"/>
      <c r="V1378" s="18"/>
    </row>
    <row r="1379" spans="21:22" ht="20.25" customHeight="1">
      <c r="U1379" s="18"/>
      <c r="V1379" s="18"/>
    </row>
    <row r="1380" spans="21:22" ht="20.25" customHeight="1">
      <c r="U1380" s="18"/>
      <c r="V1380" s="18"/>
    </row>
    <row r="1381" spans="21:22" ht="20.25" customHeight="1">
      <c r="U1381" s="18"/>
      <c r="V1381" s="18"/>
    </row>
    <row r="1382" spans="21:22" ht="20.25" customHeight="1">
      <c r="U1382" s="18"/>
      <c r="V1382" s="18"/>
    </row>
    <row r="1383" spans="21:22" ht="20.25" customHeight="1">
      <c r="U1383" s="18"/>
      <c r="V1383" s="18"/>
    </row>
    <row r="1384" spans="21:22" ht="20.25" customHeight="1">
      <c r="U1384" s="18"/>
      <c r="V1384" s="18"/>
    </row>
    <row r="1385" spans="21:22" ht="20.25" customHeight="1">
      <c r="U1385" s="18"/>
      <c r="V1385" s="18"/>
    </row>
    <row r="1386" spans="21:22" ht="20.25" customHeight="1">
      <c r="U1386" s="18"/>
      <c r="V1386" s="18"/>
    </row>
    <row r="1387" spans="21:22" ht="20.25" customHeight="1">
      <c r="U1387" s="18"/>
      <c r="V1387" s="18"/>
    </row>
    <row r="1388" spans="21:22" ht="20.25" customHeight="1">
      <c r="U1388" s="18"/>
      <c r="V1388" s="18"/>
    </row>
    <row r="1389" spans="21:22" ht="20.25" customHeight="1">
      <c r="U1389" s="18"/>
      <c r="V1389" s="18"/>
    </row>
    <row r="1390" spans="21:22" ht="20.25" customHeight="1">
      <c r="U1390" s="18"/>
      <c r="V1390" s="18"/>
    </row>
    <row r="1391" spans="21:22" ht="20.25" customHeight="1">
      <c r="U1391" s="18"/>
      <c r="V1391" s="18"/>
    </row>
    <row r="1392" spans="21:22" ht="20.25" customHeight="1">
      <c r="U1392" s="18"/>
      <c r="V1392" s="18"/>
    </row>
    <row r="1393" spans="21:22" ht="20.25" customHeight="1">
      <c r="U1393" s="18"/>
      <c r="V1393" s="18"/>
    </row>
    <row r="1394" spans="21:22" ht="20.25" customHeight="1">
      <c r="U1394" s="18"/>
      <c r="V1394" s="18"/>
    </row>
    <row r="1395" spans="21:22" ht="20.25" customHeight="1">
      <c r="U1395" s="18"/>
      <c r="V1395" s="18"/>
    </row>
    <row r="1396" spans="21:22" ht="20.25" customHeight="1">
      <c r="U1396" s="18"/>
      <c r="V1396" s="18"/>
    </row>
    <row r="1397" spans="21:22" ht="20.25" customHeight="1">
      <c r="U1397" s="18"/>
      <c r="V1397" s="18"/>
    </row>
    <row r="1398" spans="21:22" ht="20.25" customHeight="1">
      <c r="U1398" s="18"/>
      <c r="V1398" s="18"/>
    </row>
    <row r="1399" spans="21:22" ht="20.25" customHeight="1">
      <c r="U1399" s="18"/>
      <c r="V1399" s="18"/>
    </row>
    <row r="1400" spans="21:22" ht="20.25" customHeight="1">
      <c r="U1400" s="18"/>
      <c r="V1400" s="18"/>
    </row>
    <row r="1401" spans="21:22" ht="20.25" customHeight="1">
      <c r="U1401" s="18"/>
      <c r="V1401" s="18"/>
    </row>
    <row r="1402" spans="21:22" ht="20.25" customHeight="1">
      <c r="U1402" s="18"/>
      <c r="V1402" s="18"/>
    </row>
    <row r="1403" spans="21:22" ht="20.25" customHeight="1">
      <c r="U1403" s="18"/>
      <c r="V1403" s="18"/>
    </row>
    <row r="1404" spans="21:22" ht="20.25" customHeight="1">
      <c r="U1404" s="18"/>
      <c r="V1404" s="18"/>
    </row>
    <row r="1405" spans="21:22" ht="20.25" customHeight="1">
      <c r="U1405" s="18"/>
      <c r="V1405" s="18"/>
    </row>
    <row r="1406" spans="21:22" ht="20.25" customHeight="1">
      <c r="U1406" s="18"/>
      <c r="V1406" s="18"/>
    </row>
    <row r="1407" spans="21:22" ht="20.25" customHeight="1">
      <c r="U1407" s="18"/>
      <c r="V1407" s="18"/>
    </row>
    <row r="1408" spans="21:22" ht="20.25" customHeight="1">
      <c r="U1408" s="18"/>
      <c r="V1408" s="18"/>
    </row>
    <row r="1409" spans="21:22" ht="20.25" customHeight="1">
      <c r="U1409" s="18"/>
      <c r="V1409" s="18"/>
    </row>
    <row r="1410" spans="21:22" ht="20.25" customHeight="1">
      <c r="U1410" s="18"/>
      <c r="V1410" s="18"/>
    </row>
    <row r="1411" spans="21:22" ht="20.25" customHeight="1">
      <c r="U1411" s="18"/>
      <c r="V1411" s="18"/>
    </row>
    <row r="1412" spans="21:22" ht="20.25" customHeight="1">
      <c r="U1412" s="18"/>
      <c r="V1412" s="18"/>
    </row>
    <row r="1413" spans="21:22" ht="20.25" customHeight="1">
      <c r="U1413" s="18"/>
      <c r="V1413" s="18"/>
    </row>
    <row r="1414" spans="21:22" ht="20.25" customHeight="1">
      <c r="U1414" s="18"/>
      <c r="V1414" s="18"/>
    </row>
    <row r="1415" spans="21:22" ht="20.25" customHeight="1">
      <c r="U1415" s="18"/>
      <c r="V1415" s="18"/>
    </row>
    <row r="1416" spans="21:22" ht="20.25" customHeight="1">
      <c r="U1416" s="18"/>
      <c r="V1416" s="18"/>
    </row>
    <row r="1417" spans="21:22" ht="20.25" customHeight="1">
      <c r="U1417" s="18"/>
      <c r="V1417" s="18"/>
    </row>
    <row r="1418" spans="21:22" ht="20.25" customHeight="1">
      <c r="U1418" s="18"/>
      <c r="V1418" s="18"/>
    </row>
    <row r="1419" spans="21:22" ht="20.25" customHeight="1">
      <c r="U1419" s="18"/>
      <c r="V1419" s="18"/>
    </row>
    <row r="1420" spans="21:22" ht="20.25" customHeight="1">
      <c r="U1420" s="18"/>
      <c r="V1420" s="18"/>
    </row>
    <row r="1421" spans="21:22" ht="20.25" customHeight="1">
      <c r="U1421" s="18"/>
      <c r="V1421" s="18"/>
    </row>
    <row r="1422" spans="21:22" ht="20.25" customHeight="1">
      <c r="U1422" s="18"/>
      <c r="V1422" s="18"/>
    </row>
    <row r="1423" spans="21:22" ht="20.25" customHeight="1">
      <c r="U1423" s="18"/>
      <c r="V1423" s="18"/>
    </row>
    <row r="1424" spans="21:22" ht="20.25" customHeight="1">
      <c r="U1424" s="18"/>
      <c r="V1424" s="18"/>
    </row>
    <row r="1425" spans="21:22" ht="20.25" customHeight="1">
      <c r="U1425" s="18"/>
      <c r="V1425" s="18"/>
    </row>
    <row r="1426" spans="21:22" ht="20.25" customHeight="1">
      <c r="U1426" s="18"/>
      <c r="V1426" s="18"/>
    </row>
    <row r="1427" spans="21:22" ht="20.25" customHeight="1">
      <c r="U1427" s="18"/>
      <c r="V1427" s="18"/>
    </row>
    <row r="1428" spans="21:22" ht="20.25" customHeight="1">
      <c r="U1428" s="18"/>
      <c r="V1428" s="18"/>
    </row>
    <row r="1429" spans="21:22" ht="20.25" customHeight="1">
      <c r="U1429" s="18"/>
      <c r="V1429" s="18"/>
    </row>
    <row r="1430" spans="21:22" ht="20.25" customHeight="1">
      <c r="U1430" s="18"/>
      <c r="V1430" s="18"/>
    </row>
    <row r="1431" spans="21:22" ht="20.25" customHeight="1">
      <c r="U1431" s="18"/>
      <c r="V1431" s="18"/>
    </row>
    <row r="1432" spans="21:22" ht="20.25" customHeight="1">
      <c r="U1432" s="18"/>
      <c r="V1432" s="18"/>
    </row>
    <row r="1433" spans="21:22" ht="20.25" customHeight="1">
      <c r="U1433" s="18"/>
      <c r="V1433" s="18"/>
    </row>
    <row r="1434" spans="21:22" ht="20.25" customHeight="1">
      <c r="U1434" s="18"/>
      <c r="V1434" s="18"/>
    </row>
    <row r="1435" spans="21:22" ht="20.25" customHeight="1">
      <c r="U1435" s="18"/>
      <c r="V1435" s="18"/>
    </row>
    <row r="1436" spans="21:22" ht="20.25" customHeight="1">
      <c r="U1436" s="18"/>
      <c r="V1436" s="18"/>
    </row>
    <row r="1437" spans="21:22" ht="20.25" customHeight="1">
      <c r="U1437" s="18"/>
      <c r="V1437" s="18"/>
    </row>
    <row r="1438" spans="21:22" ht="20.25" customHeight="1">
      <c r="U1438" s="18"/>
      <c r="V1438" s="18"/>
    </row>
    <row r="1439" spans="21:22" ht="20.25" customHeight="1">
      <c r="U1439" s="18"/>
      <c r="V1439" s="18"/>
    </row>
    <row r="1440" spans="21:22" ht="20.25" customHeight="1">
      <c r="U1440" s="18"/>
      <c r="V1440" s="18"/>
    </row>
    <row r="1441" spans="21:22" ht="20.25" customHeight="1">
      <c r="U1441" s="18"/>
      <c r="V1441" s="18"/>
    </row>
    <row r="1442" spans="21:22" ht="20.25" customHeight="1">
      <c r="U1442" s="18"/>
      <c r="V1442" s="18"/>
    </row>
    <row r="1443" spans="21:22" ht="20.25" customHeight="1">
      <c r="U1443" s="18"/>
      <c r="V1443" s="18"/>
    </row>
    <row r="1444" spans="21:22" ht="20.25" customHeight="1">
      <c r="U1444" s="18"/>
      <c r="V1444" s="18"/>
    </row>
    <row r="1445" spans="21:22" ht="20.25" customHeight="1">
      <c r="U1445" s="18"/>
      <c r="V1445" s="18"/>
    </row>
    <row r="1446" spans="21:22" ht="20.25" customHeight="1">
      <c r="U1446" s="18"/>
      <c r="V1446" s="18"/>
    </row>
    <row r="1447" spans="21:22" ht="20.25" customHeight="1">
      <c r="U1447" s="18"/>
      <c r="V1447" s="18"/>
    </row>
    <row r="1448" spans="21:22" ht="20.25" customHeight="1">
      <c r="U1448" s="18"/>
      <c r="V1448" s="18"/>
    </row>
    <row r="1449" spans="21:22" ht="20.25" customHeight="1">
      <c r="U1449" s="18"/>
      <c r="V1449" s="18"/>
    </row>
    <row r="1450" spans="21:22" ht="20.25" customHeight="1">
      <c r="U1450" s="18"/>
      <c r="V1450" s="18"/>
    </row>
    <row r="1451" spans="21:22" ht="20.25" customHeight="1">
      <c r="U1451" s="18"/>
      <c r="V1451" s="18"/>
    </row>
    <row r="1452" spans="21:22" ht="20.25" customHeight="1">
      <c r="U1452" s="18"/>
      <c r="V1452" s="18"/>
    </row>
    <row r="1453" spans="21:22" ht="20.25" customHeight="1">
      <c r="U1453" s="18"/>
      <c r="V1453" s="18"/>
    </row>
    <row r="1454" spans="21:22" ht="20.25" customHeight="1">
      <c r="U1454" s="18"/>
      <c r="V1454" s="18"/>
    </row>
  </sheetData>
  <mergeCells count="122">
    <mergeCell ref="DG2:DI4"/>
    <mergeCell ref="DF4:DF5"/>
    <mergeCell ref="AG3:AG5"/>
    <mergeCell ref="O3:O5"/>
    <mergeCell ref="P3:P5"/>
    <mergeCell ref="Q3:Q5"/>
    <mergeCell ref="R3:S3"/>
    <mergeCell ref="CR2:CU3"/>
    <mergeCell ref="CV2:CY3"/>
    <mergeCell ref="CZ2:CZ5"/>
    <mergeCell ref="DA2:DF2"/>
    <mergeCell ref="DA3:DC3"/>
    <mergeCell ref="DD3:DF3"/>
    <mergeCell ref="CR4:CR5"/>
    <mergeCell ref="CS4:CS5"/>
    <mergeCell ref="CT4:CT5"/>
    <mergeCell ref="CU4:CU5"/>
    <mergeCell ref="CV4:CV5"/>
    <mergeCell ref="CW4:CW5"/>
    <mergeCell ref="CX4:CX5"/>
    <mergeCell ref="CY4:CY5"/>
    <mergeCell ref="DA4:DA5"/>
    <mergeCell ref="DB4:DB5"/>
    <mergeCell ref="DC4:DC5"/>
    <mergeCell ref="DD4:DD5"/>
    <mergeCell ref="DE4:DE5"/>
    <mergeCell ref="D2:D5"/>
    <mergeCell ref="E2:E5"/>
    <mergeCell ref="J2:J5"/>
    <mergeCell ref="T3:V3"/>
    <mergeCell ref="W3:Y3"/>
    <mergeCell ref="R4:S4"/>
    <mergeCell ref="T4:T5"/>
    <mergeCell ref="U4:V4"/>
    <mergeCell ref="CQ2:CQ5"/>
    <mergeCell ref="BO3:BO5"/>
    <mergeCell ref="N3:N5"/>
    <mergeCell ref="AI2:AI5"/>
    <mergeCell ref="CF3:CF5"/>
    <mergeCell ref="CG3:CG5"/>
    <mergeCell ref="CH3:CH5"/>
    <mergeCell ref="BJ2:BL2"/>
    <mergeCell ref="BX2:BX5"/>
    <mergeCell ref="BS4:BS5"/>
    <mergeCell ref="BT4:BT5"/>
    <mergeCell ref="BJ3:BJ5"/>
    <mergeCell ref="BK3:BK5"/>
    <mergeCell ref="BM2:BO2"/>
    <mergeCell ref="BZ3:BZ5"/>
    <mergeCell ref="CA3:CA5"/>
    <mergeCell ref="CB3:CB5"/>
    <mergeCell ref="CC3:CC5"/>
    <mergeCell ref="CD3:CD5"/>
    <mergeCell ref="AR2:AR5"/>
    <mergeCell ref="AS2:AS5"/>
    <mergeCell ref="CE3:CE5"/>
    <mergeCell ref="BQ3:BQ5"/>
    <mergeCell ref="BR3:BR5"/>
    <mergeCell ref="BU2:BU5"/>
    <mergeCell ref="BV2:BV5"/>
    <mergeCell ref="BS2:BT3"/>
    <mergeCell ref="BP2:BR2"/>
    <mergeCell ref="BP3:BP5"/>
    <mergeCell ref="A2:A5"/>
    <mergeCell ref="AO2:AO5"/>
    <mergeCell ref="AJ2:AJ5"/>
    <mergeCell ref="AK2:AK5"/>
    <mergeCell ref="AL2:AL5"/>
    <mergeCell ref="AM2:AM5"/>
    <mergeCell ref="AN2:AN5"/>
    <mergeCell ref="K2:K5"/>
    <mergeCell ref="L2:M2"/>
    <mergeCell ref="N2:Q2"/>
    <mergeCell ref="F2:F5"/>
    <mergeCell ref="G2:G5"/>
    <mergeCell ref="B2:B5"/>
    <mergeCell ref="C2:C5"/>
    <mergeCell ref="AD4:AD5"/>
    <mergeCell ref="AE4:AF4"/>
    <mergeCell ref="H2:H5"/>
    <mergeCell ref="I2:I5"/>
    <mergeCell ref="L3:L5"/>
    <mergeCell ref="M3:M5"/>
    <mergeCell ref="AA4:AB4"/>
    <mergeCell ref="R2:AB2"/>
    <mergeCell ref="Z3:AB3"/>
    <mergeCell ref="Z4:Z5"/>
    <mergeCell ref="W4:W5"/>
    <mergeCell ref="X4:Y4"/>
    <mergeCell ref="AP2:AP5"/>
    <mergeCell ref="AQ2:AQ5"/>
    <mergeCell ref="AC2:AH2"/>
    <mergeCell ref="AH3:AH5"/>
    <mergeCell ref="BN3:BN5"/>
    <mergeCell ref="AC3:AC5"/>
    <mergeCell ref="AD3:AF3"/>
    <mergeCell ref="BM3:BM5"/>
    <mergeCell ref="BL3:BL5"/>
    <mergeCell ref="CK2:CL4"/>
    <mergeCell ref="CM2:CN4"/>
    <mergeCell ref="CO2:CP4"/>
    <mergeCell ref="AT2:AT5"/>
    <mergeCell ref="BG2:BI4"/>
    <mergeCell ref="AU3:AU5"/>
    <mergeCell ref="AV3:AW3"/>
    <mergeCell ref="AV4:AV5"/>
    <mergeCell ref="AW4:AW5"/>
    <mergeCell ref="BB2:BB5"/>
    <mergeCell ref="BC2:BC5"/>
    <mergeCell ref="BD2:BD5"/>
    <mergeCell ref="BE2:BE5"/>
    <mergeCell ref="BF2:BF5"/>
    <mergeCell ref="AU2:AW2"/>
    <mergeCell ref="AX2:AX5"/>
    <mergeCell ref="AY2:AY5"/>
    <mergeCell ref="AZ2:AZ5"/>
    <mergeCell ref="BA2:BA5"/>
    <mergeCell ref="BW2:BW5"/>
    <mergeCell ref="CI2:CI5"/>
    <mergeCell ref="CJ2:CJ5"/>
    <mergeCell ref="BY2:CH2"/>
    <mergeCell ref="BY3:BY5"/>
  </mergeCells>
  <phoneticPr fontId="0" type="noConversion"/>
  <pageMargins left="0.17" right="0" top="0.39370078740157483" bottom="0.31496062992125984" header="0" footer="0"/>
  <pageSetup paperSize="9" scale="85" orientation="landscape" horizontalDpi="120" verticalDpi="144" r:id="rId1"/>
  <headerFooter alignWithMargins="0">
    <oddFooter>Страница &amp;P из &amp;N</oddFooter>
  </headerFooter>
  <ignoredErrors>
    <ignoredError sqref="AD7:AD8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</vt:lpstr>
      <vt:lpstr>общ!Заголовки_для_печати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JT209-1</cp:lastModifiedBy>
  <cp:lastPrinted>2016-12-09T07:51:23Z</cp:lastPrinted>
  <dcterms:created xsi:type="dcterms:W3CDTF">2002-12-06T08:51:45Z</dcterms:created>
  <dcterms:modified xsi:type="dcterms:W3CDTF">2017-01-25T02:51:12Z</dcterms:modified>
</cp:coreProperties>
</file>